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RU\ClientData\Clients\VIPA Vacuum Insulation Panel Association\Meetings\Board\2020\4. 8 December - video call\"/>
    </mc:Choice>
  </mc:AlternateContent>
  <bookViews>
    <workbookView xWindow="0" yWindow="50" windowWidth="15600" windowHeight="7190" tabRatio="714" activeTab="2"/>
  </bookViews>
  <sheets>
    <sheet name="2020 Budget" sheetId="12" r:id="rId1"/>
    <sheet name="Communication costs " sheetId="13" r:id="rId2"/>
    <sheet name="2021 Budget" sheetId="14" r:id="rId3"/>
    <sheet name="Sheet1" sheetId="15" r:id="rId4"/>
  </sheets>
  <calcPr calcId="162913"/>
</workbook>
</file>

<file path=xl/calcChain.xml><?xml version="1.0" encoding="utf-8"?>
<calcChain xmlns="http://schemas.openxmlformats.org/spreadsheetml/2006/main">
  <c r="B22" i="14" l="1"/>
  <c r="B7" i="14"/>
  <c r="B5" i="14"/>
  <c r="B10" i="14" s="1"/>
  <c r="B24" i="14" l="1"/>
  <c r="B28" i="14" s="1"/>
  <c r="I10" i="12"/>
  <c r="I21" i="12"/>
  <c r="I23" i="12" s="1"/>
  <c r="I27" i="12" s="1"/>
  <c r="I7" i="12"/>
  <c r="I5" i="12"/>
  <c r="E7" i="12" l="1"/>
  <c r="D14" i="12" l="1"/>
  <c r="C12" i="12" l="1"/>
  <c r="B7" i="12"/>
  <c r="B5" i="12"/>
  <c r="B10" i="12" s="1"/>
  <c r="B23" i="12" s="1"/>
  <c r="B27" i="12" s="1"/>
  <c r="F10" i="12"/>
  <c r="F23" i="12" s="1"/>
  <c r="F27" i="12" s="1"/>
  <c r="F21" i="12"/>
  <c r="D21" i="12"/>
  <c r="E21" i="12"/>
  <c r="E23" i="12" s="1"/>
  <c r="E27" i="12" s="1"/>
  <c r="D17" i="13"/>
  <c r="E10" i="12"/>
  <c r="D10" i="12"/>
  <c r="G13" i="12"/>
  <c r="G14" i="12"/>
  <c r="H14" i="12" s="1"/>
  <c r="G15" i="12"/>
  <c r="G17" i="12"/>
  <c r="H17" i="12" s="1"/>
  <c r="G18" i="12"/>
  <c r="H18" i="12" s="1"/>
  <c r="G19" i="12"/>
  <c r="H19" i="12" s="1"/>
  <c r="G6" i="12"/>
  <c r="H6" i="12"/>
  <c r="G7" i="12"/>
  <c r="H7" i="12" s="1"/>
  <c r="G5" i="12"/>
  <c r="H5" i="12" s="1"/>
  <c r="G12" i="12"/>
  <c r="H12" i="12" s="1"/>
  <c r="G16" i="12"/>
  <c r="H16" i="12" s="1"/>
  <c r="H13" i="12"/>
  <c r="H15" i="12"/>
  <c r="C10" i="12"/>
  <c r="C23" i="12" s="1"/>
  <c r="C27" i="12" s="1"/>
  <c r="C21" i="12"/>
  <c r="B21" i="12"/>
  <c r="G21" i="12" l="1"/>
  <c r="D23" i="12"/>
  <c r="D27" i="12" s="1"/>
  <c r="G10" i="12"/>
  <c r="G23" i="12" l="1"/>
  <c r="G27" i="12" s="1"/>
</calcChain>
</file>

<file path=xl/comments1.xml><?xml version="1.0" encoding="utf-8"?>
<comments xmlns="http://schemas.openxmlformats.org/spreadsheetml/2006/main">
  <authors>
    <author>Guns, Veerle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</rPr>
          <t xml:space="preserve">90 930: Kellen fees 
  2 000: Kellen Accounting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22 732,50 : Kellen fees</t>
        </r>
        <r>
          <rPr>
            <sz val="9"/>
            <color indexed="81"/>
            <rFont val="Tahoma"/>
            <family val="2"/>
          </rPr>
          <t xml:space="preserve">
     500,00: Accounting 
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22 732,50 : Kellen fees</t>
        </r>
        <r>
          <rPr>
            <sz val="9"/>
            <color indexed="81"/>
            <rFont val="Tahoma"/>
            <family val="2"/>
          </rPr>
          <t xml:space="preserve">
     500,00: Accounting 
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22 732,50 : Kellen fees</t>
        </r>
        <r>
          <rPr>
            <sz val="9"/>
            <color indexed="81"/>
            <rFont val="Tahoma"/>
            <family val="2"/>
          </rPr>
          <t xml:space="preserve">
     500,00: Accounting 
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22 732,50 : Kellen fees</t>
        </r>
        <r>
          <rPr>
            <sz val="9"/>
            <color indexed="81"/>
            <rFont val="Tahoma"/>
            <family val="2"/>
          </rPr>
          <t xml:space="preserve">
     500,00: Accounting 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>400: webiste: Alias annual hosting fee</t>
        </r>
      </text>
    </comment>
    <comment ref="D14" authorId="0" shapeId="0">
      <text>
        <r>
          <rPr>
            <sz val="9"/>
            <color indexed="81"/>
            <rFont val="Tahoma"/>
            <family val="2"/>
          </rPr>
          <t>164,74:  Google Advert Campaign (Kellen OPE)
   34,73    Renewal vipa-international.com domain name (KellenOPE)
   22,82:  VIPA Annual Report (Kellen OPE)
3 950   :  Painting Pixels 2D Animation for website</t>
        </r>
      </text>
    </comment>
    <comment ref="C16" authorId="0" shapeId="0">
      <text>
        <r>
          <rPr>
            <sz val="9"/>
            <color indexed="81"/>
            <rFont val="Tahoma"/>
            <family val="2"/>
          </rPr>
          <t xml:space="preserve">Kellen OPE 
207:   cancellation fee Plark Plaza Utrecht for board mtg 15 May (20% )
          Deposit paid for board meeting (Kellen paid deposit and invoiced non-refundabe part (20%) to VIPA
20,18: Uber Raquel: board mtg January at FIW (Kellen OPE)
47,68: credit Kellen Europe. Kellen to refund to VIPA.  
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Board Meeting 29 Jan at FIW</t>
        </r>
        <r>
          <rPr>
            <sz val="9"/>
            <color indexed="81"/>
            <rFont val="Tahoma"/>
            <family val="2"/>
          </rPr>
          <t xml:space="preserve">
1) 839,38: flights Raquel &amp; Maria 
2) 446,60: Hotel Munich Raquel &amp; Maria 
3)     86,00: Public Transport &amp; parking 
4)     50,70: Dinner VIPA Staff
5) 40,56: Flowers for J Balasz (sick leave)
6) 41,15: printing costs Vipa secretariat 
7) 83,22: courrier &amp; stamps 
8) - 47,68: Kellen refund regarding deposit Park Hotel Utrecht 
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bank fees Kevothermal, FIW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sz val="9"/>
            <color indexed="81"/>
            <rFont val="Tahoma"/>
            <family val="2"/>
          </rPr>
          <t>bank fees 
rexor, turvac, camvac, Brunel</t>
        </r>
      </text>
    </comment>
  </commentList>
</comments>
</file>

<file path=xl/comments2.xml><?xml version="1.0" encoding="utf-8"?>
<comments xmlns="http://schemas.openxmlformats.org/spreadsheetml/2006/main">
  <authors>
    <author>Guns, Veerle</author>
  </authors>
  <commentList>
    <comment ref="C6" authorId="0" shapeId="0">
      <text>
        <r>
          <rPr>
            <sz val="9"/>
            <color indexed="81"/>
            <rFont val="Tahoma"/>
            <family val="2"/>
          </rPr>
          <t xml:space="preserve">Domain name vipa-international
.com 
.eu, info, org, net is renewed later 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3500 GBP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179,22 eur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<sst xmlns="http://schemas.openxmlformats.org/spreadsheetml/2006/main" count="81" uniqueCount="59">
  <si>
    <t xml:space="preserve">RESULT </t>
  </si>
  <si>
    <t>TOTAL EXPENDITURE</t>
  </si>
  <si>
    <t>Legal advice</t>
  </si>
  <si>
    <t>Participation at CEN</t>
  </si>
  <si>
    <t xml:space="preserve">Kellen fees </t>
  </si>
  <si>
    <t>Expenditure</t>
  </si>
  <si>
    <t>TOTAL INCOME</t>
  </si>
  <si>
    <t xml:space="preserve">Income </t>
  </si>
  <si>
    <t>ITEM</t>
  </si>
  <si>
    <t>GSH agreement annual fee</t>
  </si>
  <si>
    <t>Membership fees associate members (1): 5,000 EUR</t>
  </si>
  <si>
    <t>Reserve (funds not used in previous years)</t>
  </si>
  <si>
    <t>Out of pocket costs (meetings/conf calls &amp; travel expenses)</t>
  </si>
  <si>
    <t>Membership fees association members (0): 500 EUR</t>
  </si>
  <si>
    <t>Q1</t>
  </si>
  <si>
    <t>Q2</t>
  </si>
  <si>
    <t>Q3</t>
  </si>
  <si>
    <t>Q4</t>
  </si>
  <si>
    <t>%</t>
  </si>
  <si>
    <t xml:space="preserve">Total </t>
  </si>
  <si>
    <t>Supplier</t>
  </si>
  <si>
    <t>Cost (€)</t>
  </si>
  <si>
    <t>* see details next tab</t>
  </si>
  <si>
    <t xml:space="preserve">Budget </t>
  </si>
  <si>
    <t xml:space="preserve">Alias </t>
  </si>
  <si>
    <t xml:space="preserve">Communication costs </t>
  </si>
  <si>
    <t>Total communication expenses</t>
  </si>
  <si>
    <t xml:space="preserve">End result </t>
  </si>
  <si>
    <t>Avery Dennison Hanita Study (90% of total amount 12,500€)</t>
  </si>
  <si>
    <t>Communications (video, paid advert, design, website hosting)</t>
  </si>
  <si>
    <t>Governance (tax return, publication annual report, bank fees, etc)</t>
  </si>
  <si>
    <t>Membership fees full members (13): 10,000 EUR</t>
  </si>
  <si>
    <t>Membership fees academia (6): 750 EUR</t>
  </si>
  <si>
    <t>VIPA International Budget 2020 (EUR)</t>
  </si>
  <si>
    <t>*15% of operating budget should be kept in reserves (22k)</t>
  </si>
  <si>
    <t xml:space="preserve">Hosting fee (annual fee) </t>
  </si>
  <si>
    <t xml:space="preserve">Google Advert Campaign </t>
  </si>
  <si>
    <t>Renewal domain name vipa-international.com</t>
  </si>
  <si>
    <t xml:space="preserve">VIPA Annual Report </t>
  </si>
  <si>
    <t>2D Explanation Animation for the VIPA buildings sector</t>
  </si>
  <si>
    <t xml:space="preserve">Painting Pixels </t>
  </si>
  <si>
    <t>Goedhart (via Kellen)</t>
  </si>
  <si>
    <t xml:space="preserve">via Kellen </t>
  </si>
  <si>
    <t>invoice will be sent in Q4</t>
  </si>
  <si>
    <t>Renewal domain name vipa-international (eu. info. org. net)</t>
  </si>
  <si>
    <t>Year-end estimation</t>
  </si>
  <si>
    <t>VIPA International Budget 2021 (EUR)</t>
  </si>
  <si>
    <t>Membership fees full members (12): 10,000 EUR</t>
  </si>
  <si>
    <t xml:space="preserve">R&amp;D Activities </t>
  </si>
  <si>
    <t>Sponsorship IVIS 2021</t>
  </si>
  <si>
    <t xml:space="preserve">*20k to be kept </t>
  </si>
  <si>
    <t>€</t>
  </si>
  <si>
    <t xml:space="preserve">IVIS speaker expenses </t>
  </si>
  <si>
    <t xml:space="preserve">Years </t>
  </si>
  <si>
    <t>Full members (manufacturers &amp; suppliers)</t>
  </si>
  <si>
    <t xml:space="preserve">IN: Kevothermal </t>
  </si>
  <si>
    <t xml:space="preserve">OUT: Knauf </t>
  </si>
  <si>
    <t>IN: Pansonic OUT: Evonik, Bosch, Hongda, Creek Kerui; AIMT</t>
  </si>
  <si>
    <t>* fees of Vaku Isotherm &amp; Porextherm reduced to 8.750€ because of GSH's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</si>
</sst>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  "/>
    </font>
    <font>
      <b/>
      <sz val="11"/>
      <name val="Calibri"/>
      <family val="2"/>
      <scheme val="minor"/>
    </font>
    <font>
      <i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5" xfId="0" applyFont="1" applyBorder="1" applyAlignment="1">
      <alignment vertical="top"/>
    </xf>
    <xf numFmtId="164" fontId="3" fillId="0" borderId="6" xfId="1" applyNumberFormat="1" applyFont="1" applyBorder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2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3" borderId="4" xfId="0" applyFont="1" applyFill="1" applyBorder="1"/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distributed" vertical="center"/>
    </xf>
    <xf numFmtId="164" fontId="2" fillId="0" borderId="6" xfId="1" applyNumberFormat="1" applyFont="1" applyBorder="1" applyAlignment="1">
      <alignment vertical="top"/>
    </xf>
    <xf numFmtId="164" fontId="2" fillId="2" borderId="3" xfId="1" applyNumberFormat="1" applyFont="1" applyFill="1" applyBorder="1" applyAlignment="1">
      <alignment horizontal="right" vertical="top"/>
    </xf>
    <xf numFmtId="164" fontId="3" fillId="0" borderId="4" xfId="1" applyNumberFormat="1" applyFont="1" applyFill="1" applyBorder="1" applyAlignment="1">
      <alignment horizontal="right" vertical="top"/>
    </xf>
    <xf numFmtId="0" fontId="3" fillId="0" borderId="5" xfId="0" applyFont="1" applyBorder="1"/>
    <xf numFmtId="164" fontId="3" fillId="0" borderId="4" xfId="1" applyNumberFormat="1" applyFont="1" applyBorder="1"/>
    <xf numFmtId="164" fontId="2" fillId="4" borderId="4" xfId="1" applyNumberFormat="1" applyFont="1" applyFill="1" applyBorder="1"/>
    <xf numFmtId="0" fontId="0" fillId="0" borderId="0" xfId="0" applyFont="1"/>
    <xf numFmtId="0" fontId="0" fillId="0" borderId="0" xfId="0" applyFont="1" applyBorder="1"/>
    <xf numFmtId="0" fontId="3" fillId="0" borderId="0" xfId="0" applyFont="1"/>
    <xf numFmtId="3" fontId="3" fillId="0" borderId="0" xfId="0" applyNumberFormat="1" applyFont="1" applyBorder="1"/>
    <xf numFmtId="0" fontId="7" fillId="0" borderId="0" xfId="0" applyFont="1"/>
    <xf numFmtId="3" fontId="9" fillId="0" borderId="0" xfId="0" applyNumberFormat="1" applyFont="1" applyFill="1" applyBorder="1"/>
    <xf numFmtId="0" fontId="9" fillId="0" borderId="0" xfId="0" applyFont="1" applyFill="1"/>
    <xf numFmtId="0" fontId="9" fillId="0" borderId="5" xfId="0" applyFont="1" applyFill="1" applyBorder="1"/>
    <xf numFmtId="164" fontId="2" fillId="3" borderId="1" xfId="1" applyNumberFormat="1" applyFont="1" applyFill="1" applyBorder="1" applyAlignment="1">
      <alignment horizontal="right" vertical="top"/>
    </xf>
    <xf numFmtId="0" fontId="0" fillId="0" borderId="8" xfId="0" applyFont="1" applyBorder="1"/>
    <xf numFmtId="164" fontId="3" fillId="0" borderId="5" xfId="0" applyNumberFormat="1" applyFont="1" applyBorder="1"/>
    <xf numFmtId="0" fontId="0" fillId="0" borderId="5" xfId="0" applyFont="1" applyBorder="1"/>
    <xf numFmtId="164" fontId="2" fillId="2" borderId="4" xfId="1" applyNumberFormat="1" applyFont="1" applyFill="1" applyBorder="1" applyAlignment="1">
      <alignment horizontal="distributed" vertical="center"/>
    </xf>
    <xf numFmtId="4" fontId="3" fillId="0" borderId="5" xfId="1" applyNumberFormat="1" applyFont="1" applyBorder="1"/>
    <xf numFmtId="4" fontId="9" fillId="0" borderId="5" xfId="0" applyNumberFormat="1" applyFont="1" applyFill="1" applyBorder="1"/>
    <xf numFmtId="0" fontId="3" fillId="0" borderId="9" xfId="0" applyFont="1" applyBorder="1"/>
    <xf numFmtId="4" fontId="3" fillId="0" borderId="5" xfId="0" applyNumberFormat="1" applyFont="1" applyBorder="1"/>
    <xf numFmtId="4" fontId="3" fillId="0" borderId="9" xfId="0" applyNumberFormat="1" applyFont="1" applyBorder="1"/>
    <xf numFmtId="164" fontId="2" fillId="2" borderId="4" xfId="1" applyNumberFormat="1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right" vertical="top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distributed" vertical="center"/>
    </xf>
    <xf numFmtId="164" fontId="2" fillId="4" borderId="7" xfId="1" applyNumberFormat="1" applyFont="1" applyFill="1" applyBorder="1"/>
    <xf numFmtId="0" fontId="0" fillId="0" borderId="0" xfId="0" applyBorder="1"/>
    <xf numFmtId="165" fontId="13" fillId="0" borderId="5" xfId="1" applyNumberFormat="1" applyFont="1" applyBorder="1"/>
    <xf numFmtId="3" fontId="13" fillId="0" borderId="5" xfId="0" applyNumberFormat="1" applyFont="1" applyBorder="1"/>
    <xf numFmtId="0" fontId="0" fillId="0" borderId="5" xfId="0" applyFill="1" applyBorder="1"/>
    <xf numFmtId="0" fontId="4" fillId="0" borderId="0" xfId="0" applyFont="1" applyFill="1" applyBorder="1"/>
    <xf numFmtId="0" fontId="4" fillId="0" borderId="6" xfId="0" applyFont="1" applyFill="1" applyBorder="1"/>
    <xf numFmtId="0" fontId="0" fillId="0" borderId="0" xfId="0" applyFill="1"/>
    <xf numFmtId="0" fontId="0" fillId="0" borderId="0" xfId="0" applyFont="1" applyFill="1" applyBorder="1"/>
    <xf numFmtId="0" fontId="0" fillId="0" borderId="0" xfId="0" applyFill="1" applyBorder="1"/>
    <xf numFmtId="0" fontId="0" fillId="0" borderId="6" xfId="0" applyFill="1" applyBorder="1"/>
    <xf numFmtId="0" fontId="10" fillId="0" borderId="0" xfId="0" applyFont="1" applyFill="1" applyBorder="1"/>
    <xf numFmtId="0" fontId="10" fillId="0" borderId="6" xfId="0" applyFont="1" applyFill="1" applyBorder="1"/>
    <xf numFmtId="0" fontId="8" fillId="0" borderId="6" xfId="0" applyFont="1" applyFill="1" applyBorder="1"/>
    <xf numFmtId="0" fontId="11" fillId="0" borderId="0" xfId="0" applyFont="1" applyFill="1" applyAlignment="1">
      <alignment vertical="center"/>
    </xf>
    <xf numFmtId="0" fontId="0" fillId="0" borderId="0" xfId="0" quotePrefix="1" applyFont="1" applyBorder="1"/>
    <xf numFmtId="0" fontId="12" fillId="0" borderId="2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0" fillId="0" borderId="2" xfId="0" applyBorder="1"/>
    <xf numFmtId="0" fontId="0" fillId="6" borderId="1" xfId="0" applyFill="1" applyBorder="1"/>
    <xf numFmtId="0" fontId="4" fillId="6" borderId="7" xfId="0" applyFont="1" applyFill="1" applyBorder="1"/>
    <xf numFmtId="0" fontId="4" fillId="6" borderId="3" xfId="0" applyFont="1" applyFill="1" applyBorder="1"/>
    <xf numFmtId="4" fontId="3" fillId="0" borderId="6" xfId="0" applyNumberFormat="1" applyFont="1" applyBorder="1"/>
    <xf numFmtId="0" fontId="0" fillId="0" borderId="6" xfId="0" applyFont="1" applyFill="1" applyBorder="1"/>
    <xf numFmtId="4" fontId="8" fillId="0" borderId="0" xfId="0" applyNumberFormat="1" applyFont="1" applyBorder="1"/>
    <xf numFmtId="0" fontId="0" fillId="0" borderId="0" xfId="0" quotePrefix="1" applyBorder="1"/>
    <xf numFmtId="0" fontId="0" fillId="0" borderId="6" xfId="0" applyFont="1" applyBorder="1"/>
    <xf numFmtId="4" fontId="9" fillId="0" borderId="6" xfId="0" applyNumberFormat="1" applyFont="1" applyFill="1" applyBorder="1"/>
    <xf numFmtId="164" fontId="3" fillId="0" borderId="8" xfId="1" applyNumberFormat="1" applyFont="1" applyBorder="1" applyAlignment="1">
      <alignment horizontal="right" vertical="top"/>
    </xf>
    <xf numFmtId="164" fontId="3" fillId="0" borderId="5" xfId="1" applyNumberFormat="1" applyFont="1" applyBorder="1" applyAlignment="1">
      <alignment vertical="top"/>
    </xf>
    <xf numFmtId="164" fontId="3" fillId="0" borderId="5" xfId="1" applyNumberFormat="1" applyFont="1" applyBorder="1" applyAlignment="1">
      <alignment horizontal="right" vertical="top"/>
    </xf>
    <xf numFmtId="164" fontId="3" fillId="0" borderId="9" xfId="1" applyNumberFormat="1" applyFont="1" applyBorder="1" applyAlignment="1">
      <alignment vertical="top"/>
    </xf>
    <xf numFmtId="4" fontId="14" fillId="0" borderId="0" xfId="0" applyNumberFormat="1" applyFont="1" applyBorder="1"/>
    <xf numFmtId="0" fontId="11" fillId="0" borderId="0" xfId="0" applyFont="1" applyFill="1" applyBorder="1" applyAlignment="1">
      <alignment vertical="center"/>
    </xf>
    <xf numFmtId="43" fontId="8" fillId="0" borderId="0" xfId="1" applyFont="1" applyFill="1" applyBorder="1"/>
    <xf numFmtId="0" fontId="3" fillId="0" borderId="0" xfId="0" applyFont="1" applyBorder="1"/>
    <xf numFmtId="43" fontId="8" fillId="0" borderId="0" xfId="1" applyFont="1" applyBorder="1" applyAlignment="1">
      <alignment horizontal="right"/>
    </xf>
    <xf numFmtId="0" fontId="4" fillId="0" borderId="0" xfId="0" quotePrefix="1" applyFont="1" applyBorder="1"/>
    <xf numFmtId="0" fontId="7" fillId="0" borderId="0" xfId="0" applyFont="1" applyFill="1" applyBorder="1" applyAlignment="1">
      <alignment vertical="center"/>
    </xf>
    <xf numFmtId="164" fontId="13" fillId="0" borderId="5" xfId="0" applyNumberFormat="1" applyFont="1" applyBorder="1"/>
    <xf numFmtId="0" fontId="13" fillId="0" borderId="5" xfId="0" applyFont="1" applyBorder="1"/>
    <xf numFmtId="4" fontId="9" fillId="0" borderId="5" xfId="1" applyNumberFormat="1" applyFont="1" applyBorder="1"/>
    <xf numFmtId="0" fontId="9" fillId="0" borderId="5" xfId="0" applyFont="1" applyBorder="1"/>
    <xf numFmtId="0" fontId="15" fillId="0" borderId="0" xfId="0" applyFont="1" applyFill="1"/>
    <xf numFmtId="164" fontId="4" fillId="5" borderId="4" xfId="1" applyNumberFormat="1" applyFont="1" applyFill="1" applyBorder="1" applyAlignment="1">
      <alignment horizontal="left"/>
    </xf>
    <xf numFmtId="2" fontId="0" fillId="0" borderId="0" xfId="0" applyNumberFormat="1" applyFont="1"/>
    <xf numFmtId="164" fontId="2" fillId="2" borderId="1" xfId="1" applyNumberFormat="1" applyFont="1" applyFill="1" applyBorder="1" applyAlignment="1">
      <alignment horizontal="center" vertical="center"/>
    </xf>
    <xf numFmtId="0" fontId="0" fillId="0" borderId="2" xfId="0" applyFont="1" applyBorder="1"/>
    <xf numFmtId="164" fontId="2" fillId="2" borderId="1" xfId="1" applyNumberFormat="1" applyFont="1" applyFill="1" applyBorder="1" applyAlignment="1">
      <alignment horizontal="distributed" vertical="center"/>
    </xf>
    <xf numFmtId="9" fontId="3" fillId="0" borderId="2" xfId="0" applyNumberFormat="1" applyFont="1" applyBorder="1"/>
    <xf numFmtId="0" fontId="3" fillId="0" borderId="2" xfId="0" applyFont="1" applyBorder="1"/>
    <xf numFmtId="9" fontId="9" fillId="0" borderId="2" xfId="0" applyNumberFormat="1" applyFont="1" applyFill="1" applyBorder="1"/>
    <xf numFmtId="2" fontId="2" fillId="7" borderId="10" xfId="1" applyNumberFormat="1" applyFont="1" applyFill="1" applyBorder="1" applyAlignment="1">
      <alignment horizontal="center" vertical="center"/>
    </xf>
    <xf numFmtId="2" fontId="0" fillId="0" borderId="11" xfId="0" applyNumberFormat="1" applyFont="1" applyFill="1" applyBorder="1"/>
    <xf numFmtId="2" fontId="0" fillId="0" borderId="12" xfId="0" applyNumberFormat="1" applyFont="1" applyFill="1" applyBorder="1"/>
    <xf numFmtId="2" fontId="0" fillId="0" borderId="13" xfId="0" applyNumberFormat="1" applyFont="1" applyFill="1" applyBorder="1"/>
    <xf numFmtId="2" fontId="2" fillId="7" borderId="4" xfId="1" applyNumberFormat="1" applyFont="1" applyFill="1" applyBorder="1" applyAlignment="1">
      <alignment horizontal="distributed" vertical="center"/>
    </xf>
    <xf numFmtId="164" fontId="2" fillId="7" borderId="4" xfId="1" applyNumberFormat="1" applyFont="1" applyFill="1" applyBorder="1" applyAlignment="1">
      <alignment horizontal="right" vertical="center"/>
    </xf>
    <xf numFmtId="2" fontId="3" fillId="0" borderId="12" xfId="0" applyNumberFormat="1" applyFont="1" applyFill="1" applyBorder="1"/>
    <xf numFmtId="164" fontId="2" fillId="7" borderId="4" xfId="1" applyNumberFormat="1" applyFont="1" applyFill="1" applyBorder="1" applyAlignment="1">
      <alignment horizontal="distributed" vertical="center"/>
    </xf>
    <xf numFmtId="2" fontId="0" fillId="0" borderId="14" xfId="0" applyNumberFormat="1" applyFont="1" applyFill="1" applyBorder="1"/>
    <xf numFmtId="164" fontId="2" fillId="2" borderId="3" xfId="1" applyNumberFormat="1" applyFont="1" applyFill="1" applyBorder="1" applyAlignment="1">
      <alignment horizontal="center" vertical="center"/>
    </xf>
    <xf numFmtId="164" fontId="2" fillId="7" borderId="11" xfId="1" applyNumberFormat="1" applyFont="1" applyFill="1" applyBorder="1" applyAlignment="1">
      <alignment horizontal="right" vertical="top"/>
    </xf>
    <xf numFmtId="1" fontId="2" fillId="7" borderId="11" xfId="0" applyNumberFormat="1" applyFont="1" applyFill="1" applyBorder="1"/>
    <xf numFmtId="2" fontId="4" fillId="0" borderId="12" xfId="0" applyNumberFormat="1" applyFont="1" applyFill="1" applyBorder="1"/>
    <xf numFmtId="2" fontId="4" fillId="0" borderId="13" xfId="0" applyNumberFormat="1" applyFont="1" applyFill="1" applyBorder="1"/>
    <xf numFmtId="164" fontId="2" fillId="7" borderId="11" xfId="1" applyNumberFormat="1" applyFont="1" applyFill="1" applyBorder="1" applyAlignment="1">
      <alignment vertical="top"/>
    </xf>
    <xf numFmtId="3" fontId="2" fillId="7" borderId="11" xfId="0" applyNumberFormat="1" applyFont="1" applyFill="1" applyBorder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5" borderId="1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9"/>
  <sheetViews>
    <sheetView topLeftCell="A10" zoomScale="80" zoomScaleNormal="80" workbookViewId="0">
      <selection activeCell="C29" sqref="C29"/>
    </sheetView>
  </sheetViews>
  <sheetFormatPr defaultColWidth="8.7265625" defaultRowHeight="14.5"/>
  <cols>
    <col min="1" max="1" width="61" style="18" customWidth="1"/>
    <col min="2" max="2" width="12.453125" style="18" customWidth="1"/>
    <col min="3" max="3" width="11.54296875" style="18" customWidth="1"/>
    <col min="4" max="4" width="10.26953125" style="18" customWidth="1"/>
    <col min="5" max="5" width="10.453125" style="18" bestFit="1" customWidth="1"/>
    <col min="6" max="6" width="10.26953125" style="18" customWidth="1"/>
    <col min="7" max="7" width="10.7265625" style="18" customWidth="1"/>
    <col min="8" max="8" width="8.26953125" style="18" customWidth="1"/>
    <col min="9" max="9" width="23.81640625" style="85" customWidth="1"/>
    <col min="10" max="10" width="27.453125" style="18" customWidth="1"/>
    <col min="11" max="16384" width="8.7265625" style="18"/>
  </cols>
  <sheetData>
    <row r="1" spans="1:10" ht="19.149999999999999" customHeight="1" thickBot="1">
      <c r="A1" s="111" t="s">
        <v>33</v>
      </c>
      <c r="B1" s="112"/>
      <c r="C1" s="36" t="s">
        <v>14</v>
      </c>
      <c r="D1" s="36" t="s">
        <v>15</v>
      </c>
      <c r="E1" s="36" t="s">
        <v>16</v>
      </c>
      <c r="F1" s="36" t="s">
        <v>17</v>
      </c>
      <c r="G1" s="38" t="s">
        <v>19</v>
      </c>
      <c r="H1" s="86" t="s">
        <v>18</v>
      </c>
      <c r="I1" s="92" t="s">
        <v>45</v>
      </c>
    </row>
    <row r="2" spans="1:10" ht="15" thickBot="1">
      <c r="A2" s="113"/>
      <c r="B2" s="114"/>
      <c r="C2" s="29"/>
      <c r="D2" s="29"/>
      <c r="E2" s="29"/>
      <c r="F2" s="29"/>
      <c r="G2" s="19"/>
      <c r="H2" s="87"/>
      <c r="I2" s="94"/>
    </row>
    <row r="3" spans="1:10" ht="15" thickBot="1">
      <c r="A3" s="10" t="s">
        <v>8</v>
      </c>
      <c r="B3" s="11" t="s">
        <v>23</v>
      </c>
      <c r="C3" s="30"/>
      <c r="D3" s="30"/>
      <c r="E3" s="30"/>
      <c r="F3" s="30"/>
      <c r="G3" s="39"/>
      <c r="H3" s="88"/>
      <c r="I3" s="96"/>
    </row>
    <row r="4" spans="1:10">
      <c r="A4" s="1" t="s">
        <v>7</v>
      </c>
      <c r="B4" s="12"/>
      <c r="C4" s="27"/>
      <c r="D4" s="27"/>
      <c r="E4" s="29"/>
      <c r="F4" s="29"/>
      <c r="G4" s="19"/>
      <c r="H4" s="87"/>
      <c r="I4" s="95"/>
    </row>
    <row r="5" spans="1:10">
      <c r="A5" s="3" t="s">
        <v>31</v>
      </c>
      <c r="B5" s="2">
        <f>13*10000</f>
        <v>130000</v>
      </c>
      <c r="C5" s="79">
        <v>10000</v>
      </c>
      <c r="D5" s="79">
        <v>100000</v>
      </c>
      <c r="E5" s="28"/>
      <c r="F5" s="15"/>
      <c r="G5" s="21">
        <f>SUM(C5:F5)</f>
        <v>110000</v>
      </c>
      <c r="H5" s="89">
        <f>SUM(G5)/B5</f>
        <v>0.84615384615384615</v>
      </c>
      <c r="I5" s="102">
        <f>13*10000</f>
        <v>130000</v>
      </c>
      <c r="J5" s="20"/>
    </row>
    <row r="6" spans="1:10">
      <c r="A6" s="3" t="s">
        <v>10</v>
      </c>
      <c r="B6" s="2">
        <v>5000</v>
      </c>
      <c r="C6" s="80"/>
      <c r="D6" s="43">
        <v>5000</v>
      </c>
      <c r="E6" s="42"/>
      <c r="F6" s="15"/>
      <c r="G6" s="21">
        <f t="shared" ref="G6:G7" si="0">SUM(C6:F6)</f>
        <v>5000</v>
      </c>
      <c r="H6" s="89">
        <f>SUM(G6)/B6</f>
        <v>1</v>
      </c>
      <c r="I6" s="102">
        <v>5000</v>
      </c>
    </row>
    <row r="7" spans="1:10">
      <c r="A7" s="3" t="s">
        <v>32</v>
      </c>
      <c r="B7" s="2">
        <f>SUM(750*6)</f>
        <v>4500</v>
      </c>
      <c r="C7" s="80">
        <v>750</v>
      </c>
      <c r="D7" s="43">
        <v>1500</v>
      </c>
      <c r="E7" s="42">
        <f>3*750</f>
        <v>2250</v>
      </c>
      <c r="F7" s="15"/>
      <c r="G7" s="21">
        <f t="shared" si="0"/>
        <v>4500</v>
      </c>
      <c r="H7" s="89">
        <f>SUM(G7)/B7</f>
        <v>1</v>
      </c>
      <c r="I7" s="102">
        <f>SUM(750*6)</f>
        <v>4500</v>
      </c>
      <c r="J7" s="20"/>
    </row>
    <row r="8" spans="1:10">
      <c r="A8" s="3" t="s">
        <v>13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90"/>
      <c r="I8" s="103">
        <v>0</v>
      </c>
    </row>
    <row r="9" spans="1:10" ht="15" thickBot="1">
      <c r="A9" s="4"/>
      <c r="B9" s="2"/>
      <c r="C9" s="80"/>
      <c r="D9" s="80"/>
      <c r="E9" s="29"/>
      <c r="F9" s="29"/>
      <c r="G9" s="19"/>
      <c r="H9" s="87"/>
      <c r="I9" s="104"/>
      <c r="J9" s="22"/>
    </row>
    <row r="10" spans="1:10" ht="15" thickBot="1">
      <c r="A10" s="5" t="s">
        <v>6</v>
      </c>
      <c r="B10" s="13">
        <f>SUM(B5:B9)</f>
        <v>139500</v>
      </c>
      <c r="C10" s="30">
        <f>SUM(C5:C9)</f>
        <v>10750</v>
      </c>
      <c r="D10" s="30">
        <f>SUM(D5:D8)</f>
        <v>106500</v>
      </c>
      <c r="E10" s="30">
        <f>SUM(E5:E9)</f>
        <v>2250</v>
      </c>
      <c r="F10" s="30">
        <f>SUM(F5:F9)</f>
        <v>0</v>
      </c>
      <c r="G10" s="39">
        <f>SUM(G5:G9)</f>
        <v>119500</v>
      </c>
      <c r="H10" s="88"/>
      <c r="I10" s="97">
        <f>SUM(I5:I9)</f>
        <v>139500</v>
      </c>
    </row>
    <row r="11" spans="1:10">
      <c r="A11" s="3" t="s">
        <v>5</v>
      </c>
      <c r="B11" s="68"/>
      <c r="C11" s="27"/>
      <c r="D11" s="27"/>
      <c r="E11" s="66"/>
      <c r="F11" s="29"/>
      <c r="G11" s="19"/>
      <c r="H11" s="87"/>
      <c r="I11" s="105"/>
    </row>
    <row r="12" spans="1:10" s="20" customFormat="1" ht="14">
      <c r="A12" s="3" t="s">
        <v>4</v>
      </c>
      <c r="B12" s="69">
        <v>92930</v>
      </c>
      <c r="C12" s="81">
        <f>SUM(B12)/4</f>
        <v>23232.5</v>
      </c>
      <c r="D12" s="31">
        <v>23232.5</v>
      </c>
      <c r="E12" s="31">
        <v>23232.5</v>
      </c>
      <c r="F12" s="31"/>
      <c r="G12" s="21">
        <f>SUM(C12:F12)</f>
        <v>69697.5</v>
      </c>
      <c r="H12" s="89">
        <f>SUM(G12)/B12</f>
        <v>0.75</v>
      </c>
      <c r="I12" s="106">
        <v>92930</v>
      </c>
    </row>
    <row r="13" spans="1:10" s="20" customFormat="1" ht="14">
      <c r="A13" s="3" t="s">
        <v>9</v>
      </c>
      <c r="B13" s="69">
        <v>18000</v>
      </c>
      <c r="C13" s="82">
        <v>0</v>
      </c>
      <c r="D13" s="34"/>
      <c r="E13" s="62">
        <v>10766</v>
      </c>
      <c r="F13" s="34"/>
      <c r="G13" s="21">
        <f t="shared" ref="G13:G19" si="1">SUM(C13:F13)</f>
        <v>10766</v>
      </c>
      <c r="H13" s="89">
        <f t="shared" ref="H13:H19" si="2">SUM(G13)/B13</f>
        <v>0.59811111111111115</v>
      </c>
      <c r="I13" s="107">
        <v>10766</v>
      </c>
    </row>
    <row r="14" spans="1:10" s="24" customFormat="1" ht="14">
      <c r="A14" s="3" t="s">
        <v>29</v>
      </c>
      <c r="B14" s="69">
        <v>5000</v>
      </c>
      <c r="C14" s="25">
        <v>400</v>
      </c>
      <c r="D14" s="32">
        <f>222.29+3950</f>
        <v>4172.29</v>
      </c>
      <c r="E14" s="67"/>
      <c r="F14" s="32"/>
      <c r="G14" s="23">
        <f t="shared" si="1"/>
        <v>4572.29</v>
      </c>
      <c r="H14" s="91">
        <f t="shared" si="2"/>
        <v>0.91445799999999999</v>
      </c>
      <c r="I14" s="106">
        <v>5000</v>
      </c>
      <c r="J14" s="24" t="s">
        <v>22</v>
      </c>
    </row>
    <row r="15" spans="1:10" s="24" customFormat="1">
      <c r="A15" s="3" t="s">
        <v>28</v>
      </c>
      <c r="B15" s="69">
        <v>11250</v>
      </c>
      <c r="C15" s="25">
        <v>0</v>
      </c>
      <c r="D15" s="32"/>
      <c r="E15" s="67"/>
      <c r="F15" s="32"/>
      <c r="G15" s="23">
        <f t="shared" si="1"/>
        <v>0</v>
      </c>
      <c r="H15" s="91">
        <f t="shared" si="2"/>
        <v>0</v>
      </c>
      <c r="I15" s="106">
        <v>11250</v>
      </c>
      <c r="J15" s="83" t="s">
        <v>43</v>
      </c>
    </row>
    <row r="16" spans="1:10" s="24" customFormat="1" ht="14">
      <c r="A16" s="3" t="s">
        <v>12</v>
      </c>
      <c r="B16" s="69">
        <v>9800</v>
      </c>
      <c r="C16" s="32">
        <v>274.86000000000013</v>
      </c>
      <c r="D16" s="32">
        <v>1539.93</v>
      </c>
      <c r="E16" s="67"/>
      <c r="F16" s="32"/>
      <c r="G16" s="23">
        <f t="shared" si="1"/>
        <v>1814.7900000000002</v>
      </c>
      <c r="H16" s="91">
        <f t="shared" si="2"/>
        <v>0.1851826530612245</v>
      </c>
      <c r="I16" s="106">
        <v>2000</v>
      </c>
    </row>
    <row r="17" spans="1:14" s="20" customFormat="1" ht="14">
      <c r="A17" s="3" t="s">
        <v>30</v>
      </c>
      <c r="B17" s="69">
        <v>1495</v>
      </c>
      <c r="C17" s="82">
        <v>107</v>
      </c>
      <c r="D17" s="34">
        <v>75</v>
      </c>
      <c r="E17" s="62"/>
      <c r="F17" s="34"/>
      <c r="G17" s="21">
        <f t="shared" si="1"/>
        <v>182</v>
      </c>
      <c r="H17" s="89">
        <f t="shared" si="2"/>
        <v>0.12173913043478261</v>
      </c>
      <c r="I17" s="106">
        <v>1495</v>
      </c>
    </row>
    <row r="18" spans="1:14" s="20" customFormat="1" ht="14">
      <c r="A18" s="3" t="s">
        <v>3</v>
      </c>
      <c r="B18" s="70">
        <v>525</v>
      </c>
      <c r="C18" s="82">
        <v>550</v>
      </c>
      <c r="D18" s="34"/>
      <c r="E18" s="62"/>
      <c r="F18" s="34"/>
      <c r="G18" s="21">
        <f t="shared" si="1"/>
        <v>550</v>
      </c>
      <c r="H18" s="89">
        <f t="shared" si="2"/>
        <v>1.0476190476190477</v>
      </c>
      <c r="I18" s="102">
        <v>550</v>
      </c>
      <c r="K18" s="75"/>
      <c r="L18" s="75"/>
    </row>
    <row r="19" spans="1:14" s="20" customFormat="1">
      <c r="A19" s="3" t="s">
        <v>2</v>
      </c>
      <c r="B19" s="69">
        <v>500</v>
      </c>
      <c r="C19" s="82">
        <v>0</v>
      </c>
      <c r="D19" s="34"/>
      <c r="E19" s="62"/>
      <c r="F19" s="34"/>
      <c r="G19" s="21">
        <f t="shared" si="1"/>
        <v>0</v>
      </c>
      <c r="H19" s="89">
        <f t="shared" si="2"/>
        <v>0</v>
      </c>
      <c r="I19" s="106">
        <v>0</v>
      </c>
      <c r="K19" s="64"/>
      <c r="L19" s="55"/>
      <c r="M19" s="54"/>
    </row>
    <row r="20" spans="1:14" s="20" customFormat="1" ht="15" thickBot="1">
      <c r="A20" s="3"/>
      <c r="B20" s="71"/>
      <c r="C20" s="33"/>
      <c r="D20" s="35"/>
      <c r="E20" s="67"/>
      <c r="F20" s="34"/>
      <c r="G20" s="21"/>
      <c r="H20" s="89"/>
      <c r="I20" s="98"/>
      <c r="K20" s="74"/>
      <c r="L20" s="55"/>
      <c r="M20" s="73"/>
      <c r="N20" s="75"/>
    </row>
    <row r="21" spans="1:14" ht="15" thickBot="1">
      <c r="A21" s="6" t="s">
        <v>1</v>
      </c>
      <c r="B21" s="13">
        <f>SUM(B12:B19)</f>
        <v>139500</v>
      </c>
      <c r="C21" s="30">
        <f>SUM(C12:C19)</f>
        <v>24564.36</v>
      </c>
      <c r="D21" s="30">
        <f>SUM(D12:D19)</f>
        <v>29019.72</v>
      </c>
      <c r="E21" s="30">
        <f>SUM(E12:E19)</f>
        <v>33998.5</v>
      </c>
      <c r="F21" s="30">
        <f>SUM(F12:F20)</f>
        <v>0</v>
      </c>
      <c r="G21" s="39">
        <f>SUM(G12:G20)</f>
        <v>87582.579999999987</v>
      </c>
      <c r="H21" s="88"/>
      <c r="I21" s="99">
        <f>SUM(I12:I20)</f>
        <v>123991</v>
      </c>
      <c r="K21" s="64"/>
      <c r="L21" s="65"/>
      <c r="M21" s="73"/>
      <c r="N21" s="19"/>
    </row>
    <row r="22" spans="1:14" ht="15" thickBot="1">
      <c r="A22" s="7"/>
      <c r="B22" s="14"/>
      <c r="C22" s="29"/>
      <c r="D22" s="29"/>
      <c r="E22" s="29"/>
      <c r="F22" s="29"/>
      <c r="G22" s="19"/>
      <c r="H22" s="87"/>
      <c r="I22" s="100"/>
      <c r="K22" s="76"/>
      <c r="L22" s="77"/>
      <c r="M22" s="78"/>
      <c r="N22" s="19"/>
    </row>
    <row r="23" spans="1:14" ht="15" thickBot="1">
      <c r="A23" s="6" t="s">
        <v>0</v>
      </c>
      <c r="B23" s="13">
        <f>SUM(B10-B21)</f>
        <v>0</v>
      </c>
      <c r="C23" s="30">
        <f>SUM(C10-C21)</f>
        <v>-13814.36</v>
      </c>
      <c r="D23" s="30">
        <f>SUM(D10-D21)</f>
        <v>77480.28</v>
      </c>
      <c r="E23" s="30">
        <f>SUM(E10-E21)</f>
        <v>-31748.5</v>
      </c>
      <c r="F23" s="30">
        <f>SUM(F10-F21)</f>
        <v>0</v>
      </c>
      <c r="G23" s="39">
        <f>G10-G21</f>
        <v>31917.420000000013</v>
      </c>
      <c r="H23" s="88"/>
      <c r="I23" s="99">
        <f>SUM(I10-I21)</f>
        <v>15509</v>
      </c>
      <c r="K23" s="64"/>
      <c r="L23" s="65"/>
      <c r="M23" s="19"/>
      <c r="N23" s="19"/>
    </row>
    <row r="24" spans="1:14" ht="15" thickBot="1">
      <c r="A24" s="15"/>
      <c r="B24" s="16"/>
      <c r="C24" s="29"/>
      <c r="D24" s="29"/>
      <c r="E24" s="29"/>
      <c r="F24" s="29"/>
      <c r="G24" s="19"/>
      <c r="H24" s="87"/>
      <c r="I24" s="95"/>
      <c r="K24" s="64"/>
      <c r="L24" s="65"/>
      <c r="M24" s="19"/>
      <c r="N24" s="19"/>
    </row>
    <row r="25" spans="1:14" ht="15" thickBot="1">
      <c r="A25" s="8" t="s">
        <v>11</v>
      </c>
      <c r="B25" s="26">
        <v>23047</v>
      </c>
      <c r="C25" s="26">
        <v>23047</v>
      </c>
      <c r="D25" s="26">
        <v>23047</v>
      </c>
      <c r="E25" s="26">
        <v>23047</v>
      </c>
      <c r="F25" s="26"/>
      <c r="G25" s="26">
        <v>23047</v>
      </c>
      <c r="H25" s="26"/>
      <c r="I25" s="37">
        <v>23047</v>
      </c>
      <c r="J25" s="20" t="s">
        <v>34</v>
      </c>
      <c r="K25" s="64"/>
      <c r="L25" s="65"/>
      <c r="M25" s="19"/>
      <c r="N25" s="19"/>
    </row>
    <row r="26" spans="1:14" ht="15" thickBot="1">
      <c r="A26" s="15"/>
      <c r="B26" s="16"/>
      <c r="C26" s="29"/>
      <c r="D26" s="29"/>
      <c r="E26" s="29"/>
      <c r="F26" s="29"/>
      <c r="G26" s="19"/>
      <c r="H26" s="87"/>
      <c r="I26" s="93"/>
      <c r="K26" s="64"/>
      <c r="L26" s="65"/>
      <c r="M26" s="19"/>
      <c r="N26" s="19"/>
    </row>
    <row r="27" spans="1:14" ht="15" thickBot="1">
      <c r="A27" s="9" t="s">
        <v>27</v>
      </c>
      <c r="B27" s="17">
        <f>SUM(B23+B25)</f>
        <v>23047</v>
      </c>
      <c r="C27" s="17">
        <f>C25+C23</f>
        <v>9232.64</v>
      </c>
      <c r="D27" s="17">
        <f>D25+D23</f>
        <v>100527.28</v>
      </c>
      <c r="E27" s="17">
        <f>E25+E23</f>
        <v>-8701.5</v>
      </c>
      <c r="F27" s="17">
        <f>F25+F23</f>
        <v>0</v>
      </c>
      <c r="G27" s="40">
        <f>G25+G23</f>
        <v>54964.420000000013</v>
      </c>
      <c r="H27" s="40"/>
      <c r="I27" s="17">
        <f>SUM(I25+I23)</f>
        <v>38556</v>
      </c>
      <c r="K27" s="64"/>
      <c r="L27" s="65"/>
      <c r="M27" s="19"/>
      <c r="N27" s="19"/>
    </row>
    <row r="28" spans="1:14">
      <c r="K28" s="19"/>
      <c r="L28" s="19"/>
      <c r="M28" s="19"/>
      <c r="N28" s="19"/>
    </row>
    <row r="29" spans="1:14">
      <c r="K29" s="76"/>
      <c r="L29" s="65"/>
      <c r="M29" s="19"/>
      <c r="N29" s="19"/>
    </row>
  </sheetData>
  <mergeCells count="2">
    <mergeCell ref="A1:B1"/>
    <mergeCell ref="A2:B2"/>
  </mergeCells>
  <pageMargins left="0.7" right="0.7" top="0.75" bottom="0.75" header="0.3" footer="0.3"/>
  <pageSetup scale="8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workbookViewId="0">
      <selection activeCell="G15" sqref="G15"/>
    </sheetView>
  </sheetViews>
  <sheetFormatPr defaultRowHeight="14.5"/>
  <cols>
    <col min="1" max="1" width="4" customWidth="1"/>
    <col min="2" max="2" width="21.453125" customWidth="1"/>
    <col min="3" max="3" width="54" customWidth="1"/>
    <col min="4" max="4" width="9.81640625" bestFit="1" customWidth="1"/>
    <col min="5" max="5" width="11.26953125" customWidth="1"/>
    <col min="6" max="6" width="15" customWidth="1"/>
  </cols>
  <sheetData>
    <row r="1" spans="1:10" ht="15" thickBot="1">
      <c r="A1" s="59"/>
      <c r="B1" s="60" t="s">
        <v>20</v>
      </c>
      <c r="C1" s="60" t="s">
        <v>25</v>
      </c>
      <c r="D1" s="61" t="s">
        <v>21</v>
      </c>
    </row>
    <row r="2" spans="1:10" s="47" customFormat="1">
      <c r="A2" s="44" t="s">
        <v>14</v>
      </c>
      <c r="B2" s="45"/>
      <c r="C2" s="45"/>
      <c r="D2" s="46"/>
    </row>
    <row r="3" spans="1:10" s="47" customFormat="1">
      <c r="A3" s="44"/>
      <c r="B3" s="48" t="s">
        <v>24</v>
      </c>
      <c r="C3" s="49" t="s">
        <v>35</v>
      </c>
      <c r="D3" s="50">
        <v>400</v>
      </c>
    </row>
    <row r="4" spans="1:10" s="47" customFormat="1">
      <c r="A4" s="44"/>
      <c r="B4" s="48"/>
      <c r="C4" s="51"/>
      <c r="D4" s="52"/>
      <c r="F4" s="49"/>
      <c r="G4" s="49"/>
    </row>
    <row r="5" spans="1:10" s="47" customFormat="1">
      <c r="A5" s="44" t="s">
        <v>15</v>
      </c>
      <c r="B5" s="48" t="s">
        <v>42</v>
      </c>
      <c r="C5" s="55" t="s">
        <v>36</v>
      </c>
      <c r="D5" s="53">
        <v>164.74</v>
      </c>
      <c r="F5" s="64"/>
      <c r="G5" s="55"/>
    </row>
    <row r="6" spans="1:10" s="47" customFormat="1">
      <c r="A6" s="44"/>
      <c r="B6" s="48" t="s">
        <v>42</v>
      </c>
      <c r="C6" s="55" t="s">
        <v>37</v>
      </c>
      <c r="D6" s="53">
        <v>34.729999999999997</v>
      </c>
      <c r="F6" s="64"/>
      <c r="G6" s="55"/>
      <c r="H6" s="54"/>
    </row>
    <row r="7" spans="1:10" s="47" customFormat="1">
      <c r="A7" s="44"/>
      <c r="B7" s="48" t="s">
        <v>41</v>
      </c>
      <c r="C7" s="65" t="s">
        <v>38</v>
      </c>
      <c r="D7" s="50">
        <v>22.82</v>
      </c>
      <c r="F7" s="64"/>
      <c r="G7" s="65"/>
      <c r="H7" s="54"/>
    </row>
    <row r="8" spans="1:10" s="47" customFormat="1">
      <c r="A8" s="44"/>
      <c r="B8" s="48" t="s">
        <v>40</v>
      </c>
      <c r="C8" s="48" t="s">
        <v>39</v>
      </c>
      <c r="D8" s="63">
        <v>3950</v>
      </c>
      <c r="H8" s="54"/>
    </row>
    <row r="9" spans="1:10" s="47" customFormat="1">
      <c r="A9" s="44"/>
      <c r="B9" s="48"/>
      <c r="C9" s="51"/>
      <c r="D9" s="63"/>
      <c r="H9" s="54"/>
    </row>
    <row r="10" spans="1:10" s="47" customFormat="1">
      <c r="A10" s="44"/>
      <c r="B10" s="48"/>
      <c r="C10" s="48"/>
      <c r="D10" s="63"/>
      <c r="F10" s="55"/>
      <c r="G10" s="55"/>
      <c r="H10" s="73"/>
      <c r="I10" s="49"/>
      <c r="J10" s="49"/>
    </row>
    <row r="11" spans="1:10" s="47" customFormat="1">
      <c r="A11" s="44" t="s">
        <v>17</v>
      </c>
      <c r="B11" s="48" t="s">
        <v>42</v>
      </c>
      <c r="C11" s="55" t="s">
        <v>44</v>
      </c>
      <c r="D11" s="63"/>
      <c r="F11" s="72"/>
      <c r="G11" s="55"/>
      <c r="H11" s="73"/>
      <c r="I11" s="49"/>
      <c r="J11" s="49"/>
    </row>
    <row r="12" spans="1:10" s="47" customFormat="1">
      <c r="A12" s="44"/>
      <c r="B12" s="48"/>
      <c r="C12" s="48"/>
      <c r="D12" s="63"/>
      <c r="F12" s="64"/>
      <c r="G12" s="55"/>
      <c r="H12" s="73"/>
      <c r="I12" s="49"/>
      <c r="J12" s="49"/>
    </row>
    <row r="13" spans="1:10" s="47" customFormat="1">
      <c r="A13" s="44"/>
      <c r="B13" s="19"/>
      <c r="C13" s="48"/>
      <c r="D13" s="63"/>
      <c r="F13" s="72"/>
      <c r="G13" s="55"/>
      <c r="H13" s="73"/>
      <c r="I13" s="49"/>
      <c r="J13" s="49"/>
    </row>
    <row r="14" spans="1:10" s="47" customFormat="1">
      <c r="A14" s="44"/>
      <c r="B14" s="19"/>
      <c r="C14" s="19"/>
      <c r="D14" s="63"/>
      <c r="F14" s="72"/>
      <c r="G14" s="55"/>
      <c r="H14" s="73"/>
      <c r="I14" s="49"/>
      <c r="J14" s="49"/>
    </row>
    <row r="15" spans="1:10" s="47" customFormat="1">
      <c r="A15" s="44"/>
      <c r="B15" s="48"/>
      <c r="C15" s="48"/>
      <c r="D15" s="63"/>
      <c r="F15" s="64"/>
      <c r="G15" s="65"/>
      <c r="H15" s="73"/>
      <c r="I15" s="49"/>
      <c r="J15" s="49"/>
    </row>
    <row r="16" spans="1:10" s="47" customFormat="1" ht="15" thickBot="1">
      <c r="A16" s="44"/>
      <c r="B16" s="48"/>
      <c r="C16" s="51"/>
      <c r="D16" s="52"/>
      <c r="H16" s="54"/>
    </row>
    <row r="17" spans="1:8" s="47" customFormat="1" ht="15" thickBot="1">
      <c r="A17" s="115" t="s">
        <v>26</v>
      </c>
      <c r="B17" s="116"/>
      <c r="C17" s="116"/>
      <c r="D17" s="84">
        <f>SUM(D3:D16)</f>
        <v>4572.29</v>
      </c>
      <c r="H17" s="54"/>
    </row>
    <row r="18" spans="1:8" s="47" customFormat="1">
      <c r="A18" s="56"/>
      <c r="B18" s="57"/>
      <c r="C18" s="57"/>
      <c r="D18" s="51"/>
      <c r="H18" s="54"/>
    </row>
    <row r="19" spans="1:8">
      <c r="A19" s="58"/>
      <c r="B19" s="48"/>
      <c r="C19" s="41"/>
      <c r="D19" s="41"/>
    </row>
  </sheetData>
  <mergeCells count="1">
    <mergeCell ref="A17:C17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="90" zoomScaleNormal="90" workbookViewId="0">
      <selection activeCell="D12" sqref="D12"/>
    </sheetView>
  </sheetViews>
  <sheetFormatPr defaultRowHeight="14.5"/>
  <cols>
    <col min="1" max="1" width="68.26953125" customWidth="1"/>
    <col min="2" max="2" width="19.7265625" customWidth="1"/>
    <col min="3" max="3" width="42.81640625" customWidth="1"/>
    <col min="4" max="4" width="15" customWidth="1"/>
  </cols>
  <sheetData>
    <row r="1" spans="1:3" ht="15" thickBot="1">
      <c r="A1" s="111" t="s">
        <v>46</v>
      </c>
      <c r="B1" s="112"/>
    </row>
    <row r="2" spans="1:3" ht="15" thickBot="1">
      <c r="A2" s="113"/>
      <c r="B2" s="114"/>
    </row>
    <row r="3" spans="1:3" ht="15" thickBot="1">
      <c r="A3" s="10" t="s">
        <v>8</v>
      </c>
      <c r="B3" s="101" t="s">
        <v>51</v>
      </c>
    </row>
    <row r="4" spans="1:3">
      <c r="A4" s="1" t="s">
        <v>7</v>
      </c>
      <c r="B4" s="12"/>
    </row>
    <row r="5" spans="1:3">
      <c r="A5" s="3" t="s">
        <v>47</v>
      </c>
      <c r="B5" s="2">
        <f>10*10000 + 2*8750</f>
        <v>117500</v>
      </c>
      <c r="C5" t="s">
        <v>58</v>
      </c>
    </row>
    <row r="6" spans="1:3">
      <c r="A6" s="3" t="s">
        <v>10</v>
      </c>
      <c r="B6" s="2">
        <v>5000</v>
      </c>
    </row>
    <row r="7" spans="1:3">
      <c r="A7" s="3" t="s">
        <v>32</v>
      </c>
      <c r="B7" s="2">
        <f>SUM(750*6)</f>
        <v>4500</v>
      </c>
    </row>
    <row r="8" spans="1:3">
      <c r="A8" s="3" t="s">
        <v>13</v>
      </c>
      <c r="B8" s="2">
        <v>0</v>
      </c>
    </row>
    <row r="9" spans="1:3" ht="15" thickBot="1">
      <c r="A9" s="4"/>
      <c r="B9" s="2"/>
    </row>
    <row r="10" spans="1:3" ht="15" thickBot="1">
      <c r="A10" s="5" t="s">
        <v>6</v>
      </c>
      <c r="B10" s="13">
        <f>SUM(B5:B9)</f>
        <v>127000</v>
      </c>
    </row>
    <row r="11" spans="1:3">
      <c r="A11" s="3" t="s">
        <v>5</v>
      </c>
      <c r="B11" s="68"/>
    </row>
    <row r="12" spans="1:3">
      <c r="A12" s="3" t="s">
        <v>4</v>
      </c>
      <c r="B12" s="69">
        <v>93225</v>
      </c>
    </row>
    <row r="13" spans="1:3">
      <c r="A13" s="3" t="s">
        <v>29</v>
      </c>
      <c r="B13" s="69">
        <v>27000</v>
      </c>
    </row>
    <row r="14" spans="1:3">
      <c r="A14" s="3" t="s">
        <v>48</v>
      </c>
      <c r="B14" s="69">
        <v>0</v>
      </c>
    </row>
    <row r="15" spans="1:3">
      <c r="A15" s="3" t="s">
        <v>49</v>
      </c>
      <c r="B15" s="69">
        <v>10000</v>
      </c>
    </row>
    <row r="16" spans="1:3">
      <c r="A16" s="3" t="s">
        <v>52</v>
      </c>
      <c r="B16" s="69">
        <v>5000</v>
      </c>
    </row>
    <row r="17" spans="1:3">
      <c r="A17" s="3" t="s">
        <v>12</v>
      </c>
      <c r="B17" s="69">
        <v>5000</v>
      </c>
    </row>
    <row r="18" spans="1:3">
      <c r="A18" s="3" t="s">
        <v>30</v>
      </c>
      <c r="B18" s="69">
        <v>1495</v>
      </c>
    </row>
    <row r="19" spans="1:3">
      <c r="A19" s="3" t="s">
        <v>3</v>
      </c>
      <c r="B19" s="70">
        <v>550</v>
      </c>
    </row>
    <row r="20" spans="1:3">
      <c r="A20" s="3" t="s">
        <v>2</v>
      </c>
      <c r="B20" s="69">
        <v>500</v>
      </c>
    </row>
    <row r="21" spans="1:3" ht="15" thickBot="1">
      <c r="A21" s="3"/>
      <c r="B21" s="71"/>
    </row>
    <row r="22" spans="1:3" ht="15" thickBot="1">
      <c r="A22" s="6" t="s">
        <v>1</v>
      </c>
      <c r="B22" s="13">
        <f>SUM(B12:B20)</f>
        <v>142770</v>
      </c>
    </row>
    <row r="23" spans="1:3" ht="15" thickBot="1">
      <c r="A23" s="7"/>
      <c r="B23" s="14"/>
    </row>
    <row r="24" spans="1:3" ht="15" thickBot="1">
      <c r="A24" s="6" t="s">
        <v>0</v>
      </c>
      <c r="B24" s="13">
        <f>SUM(B10-B22)</f>
        <v>-15770</v>
      </c>
    </row>
    <row r="25" spans="1:3" ht="15" thickBot="1">
      <c r="A25" s="15"/>
      <c r="B25" s="16"/>
    </row>
    <row r="26" spans="1:3" ht="15" thickBot="1">
      <c r="A26" s="8" t="s">
        <v>11</v>
      </c>
      <c r="B26" s="37">
        <v>38056</v>
      </c>
      <c r="C26" t="s">
        <v>50</v>
      </c>
    </row>
    <row r="27" spans="1:3" ht="15" thickBot="1">
      <c r="A27" s="15"/>
      <c r="B27" s="16"/>
    </row>
    <row r="28" spans="1:3" ht="15" thickBot="1">
      <c r="A28" s="9" t="s">
        <v>27</v>
      </c>
      <c r="B28" s="17">
        <f>SUM(B24+B26)</f>
        <v>22286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workbookViewId="0">
      <selection activeCell="D5" sqref="D5"/>
    </sheetView>
  </sheetViews>
  <sheetFormatPr defaultRowHeight="14.5"/>
  <cols>
    <col min="1" max="1" width="3.54296875" customWidth="1"/>
    <col min="3" max="3" width="37.6328125" customWidth="1"/>
    <col min="4" max="4" width="53.36328125" customWidth="1"/>
  </cols>
  <sheetData>
    <row r="2" spans="2:4">
      <c r="B2" s="110" t="s">
        <v>53</v>
      </c>
      <c r="C2" s="109" t="s">
        <v>54</v>
      </c>
    </row>
    <row r="3" spans="2:4">
      <c r="B3" s="110">
        <v>2015</v>
      </c>
      <c r="C3" s="108">
        <v>10</v>
      </c>
    </row>
    <row r="4" spans="2:4">
      <c r="B4" s="110">
        <v>2016</v>
      </c>
      <c r="C4" s="108"/>
    </row>
    <row r="5" spans="2:4">
      <c r="B5" s="110">
        <v>2017</v>
      </c>
      <c r="C5" s="108">
        <v>12</v>
      </c>
    </row>
    <row r="6" spans="2:4">
      <c r="B6" s="110">
        <v>2018</v>
      </c>
      <c r="C6" s="108">
        <v>12</v>
      </c>
    </row>
    <row r="7" spans="2:4">
      <c r="B7" s="110">
        <v>2019</v>
      </c>
      <c r="C7" s="108">
        <v>12</v>
      </c>
      <c r="D7" t="s">
        <v>57</v>
      </c>
    </row>
    <row r="8" spans="2:4">
      <c r="B8" s="110">
        <v>2020</v>
      </c>
      <c r="C8" s="108">
        <v>13</v>
      </c>
      <c r="D8" t="s">
        <v>55</v>
      </c>
    </row>
    <row r="9" spans="2:4">
      <c r="B9" s="110">
        <v>2021</v>
      </c>
      <c r="C9" s="108">
        <v>12</v>
      </c>
      <c r="D9" t="s">
        <v>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2020 Budget</vt:lpstr>
      <vt:lpstr>Communication costs </vt:lpstr>
      <vt:lpstr>2021 Budget</vt:lpstr>
      <vt:lpstr>Sheet1</vt:lpstr>
    </vt:vector>
  </TitlesOfParts>
  <Company>Kellen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cp:lastPrinted>2020-01-27T13:29:14Z</cp:lastPrinted>
  <dcterms:created xsi:type="dcterms:W3CDTF">2016-03-30T12:03:39Z</dcterms:created>
  <dcterms:modified xsi:type="dcterms:W3CDTF">2020-12-10T16:01:00Z</dcterms:modified>
</cp:coreProperties>
</file>