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RU\ClientData\Clients\VIPA Vacuum Insulation Panel Association\Meetings\Board\2020\29 January 2020\"/>
    </mc:Choice>
  </mc:AlternateContent>
  <bookViews>
    <workbookView xWindow="0" yWindow="50" windowWidth="15600" windowHeight="7190" tabRatio="714"/>
  </bookViews>
  <sheets>
    <sheet name="2019 Budget" sheetId="12" r:id="rId1"/>
    <sheet name="Communication costs " sheetId="13" r:id="rId2"/>
    <sheet name="2020 Budget " sheetId="14" r:id="rId3"/>
  </sheets>
  <calcPr calcId="162913"/>
</workbook>
</file>

<file path=xl/calcChain.xml><?xml version="1.0" encoding="utf-8"?>
<calcChain xmlns="http://schemas.openxmlformats.org/spreadsheetml/2006/main">
  <c r="G23" i="12" l="1"/>
  <c r="D23" i="12"/>
  <c r="C23" i="12"/>
  <c r="B20" i="14" l="1"/>
  <c r="B7" i="14"/>
  <c r="B10" i="14" s="1"/>
  <c r="B22" i="14" l="1"/>
  <c r="B26" i="14" s="1"/>
  <c r="G22" i="12" l="1"/>
  <c r="F10" i="12"/>
  <c r="F23" i="12"/>
  <c r="F18" i="12"/>
  <c r="F25" i="12" l="1"/>
  <c r="F29" i="12" s="1"/>
  <c r="F22" i="12" l="1"/>
  <c r="F12" i="12"/>
  <c r="E19" i="12" l="1"/>
  <c r="D6" i="13" l="1"/>
  <c r="E23" i="12" l="1"/>
  <c r="D17" i="13"/>
  <c r="E12" i="12" l="1"/>
  <c r="E10" i="12" l="1"/>
  <c r="E25" i="12" l="1"/>
  <c r="E29" i="12" s="1"/>
  <c r="B7" i="12"/>
  <c r="D14" i="12" l="1"/>
  <c r="C18" i="12" l="1"/>
  <c r="D19" i="12"/>
  <c r="D12" i="12" l="1"/>
  <c r="D10" i="12" l="1"/>
  <c r="G15" i="12" l="1"/>
  <c r="G13" i="12"/>
  <c r="G14" i="12"/>
  <c r="G16" i="12"/>
  <c r="G17" i="12"/>
  <c r="G19" i="12"/>
  <c r="G20" i="12"/>
  <c r="G21" i="12"/>
  <c r="G6" i="12"/>
  <c r="H6" i="12" s="1"/>
  <c r="G7" i="12"/>
  <c r="G8" i="12"/>
  <c r="G5" i="12"/>
  <c r="G10" i="12" l="1"/>
  <c r="G18" i="12"/>
  <c r="H13" i="12" l="1"/>
  <c r="H14" i="12"/>
  <c r="H16" i="12"/>
  <c r="H17" i="12"/>
  <c r="H18" i="12"/>
  <c r="H15" i="12"/>
  <c r="H19" i="12"/>
  <c r="H20" i="12"/>
  <c r="H21" i="12"/>
  <c r="H7" i="12"/>
  <c r="C12" i="12"/>
  <c r="G12" i="12" s="1"/>
  <c r="G25" i="12" s="1"/>
  <c r="G29" i="12" s="1"/>
  <c r="H5" i="12"/>
  <c r="H12" i="12" l="1"/>
  <c r="C10" i="12"/>
  <c r="C25" i="12" l="1"/>
  <c r="C29" i="12" s="1"/>
  <c r="B23" i="12"/>
  <c r="B10" i="12" l="1"/>
  <c r="B25" i="12" l="1"/>
  <c r="B29" i="12" s="1"/>
  <c r="D25" i="12"/>
  <c r="D29" i="12" s="1"/>
</calcChain>
</file>

<file path=xl/comments1.xml><?xml version="1.0" encoding="utf-8"?>
<comments xmlns="http://schemas.openxmlformats.org/spreadsheetml/2006/main">
  <authors>
    <author>Guns, Veerle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>76 395: Kellen 
  2 000: Accounting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 xml:space="preserve">1) 19 598,75: Q4 fees
2)    2 665,00: extra time spent on 2019 activities 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102: Linked In: header </t>
        </r>
      </text>
    </comment>
    <comment ref="D14" authorId="0" shapeId="0">
      <text>
        <r>
          <rPr>
            <sz val="9"/>
            <color indexed="81"/>
            <rFont val="Tahoma"/>
            <family val="2"/>
          </rPr>
          <t xml:space="preserve">  
1 998:     painting pixels
   600:     Redesign homepage (display of news &amp; publications) (Alias)
   785:     SEO html improvements (alias) 
     50:    Graphic Design Web banner (coffee &amp; bacon)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>1) 489, 75 - 67,20 : Expenses Board mtg Leeds
2) 698,69:  Audit costs 2017 (tax return)
3) 221, 95: Printing VIPA Flyers for 2018 Conference in Vienna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1) € 1 102,18: Board meeting Leeds: board dinner, Hotel VIPA staff, public transport,... 
2) €    322,00: registration IVIS Raquel</t>
        </r>
        <r>
          <rPr>
            <sz val="9"/>
            <color indexed="81"/>
            <rFont val="Tahoma"/>
            <family val="2"/>
          </rPr>
          <t xml:space="preserve">
3</t>
        </r>
        <r>
          <rPr>
            <b/>
            <sz val="9"/>
            <color indexed="81"/>
            <rFont val="Tahoma"/>
            <family val="2"/>
          </rPr>
          <t>)  €  15,61: conf calls March 2019 
4)  €  52,93: Printing costs Kellen Accounting  
5)  €  21,90: VIPA Annual report registration in USA (2018)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>1) €     291,88: incorporation VIPA in USA 
2) € 1 131,62: flight ticket to Japan Raquel (IVIS/GA)
3) €     421,08: annual subsription conference calls (go to meeting) 
4) €        21,05: Conf Call May 2019
5)  €         2,42: copy costs Kellen Accounting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General Assembly Kyoto (Kellen OPE)
1) 1 773,17 : GA Dinner with members 18 Sept
2)    125,84 : Dinner with members 17 Sept
3)    645,89:  Hotel Raquel
4)    261,74 : Various expenses in kyoto (train, taxi, meals)
Invoice directly sent to Vipa
1) 812,5: Tax return 2018 (900 USD)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 xml:space="preserve">74,59: bank fees
12,85: exchange rate variance
8,45: exchange rate variance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</rPr>
          <t xml:space="preserve">logo duesseldorf conference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 xml:space="preserve">1) 3 070: Kellen fees preparation conf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Guns, Veerle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</rPr>
          <t>3500 RMB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Ponte Costa, Raquel</author>
  </authors>
  <commentList>
    <comment ref="B17" authorId="0" shapeId="0">
      <text>
        <r>
          <rPr>
            <b/>
            <sz val="9"/>
            <color indexed="81"/>
            <rFont val="Tahoma"/>
            <charset val="1"/>
          </rPr>
          <t>Ponte Costa, Raquel:</t>
        </r>
        <r>
          <rPr>
            <sz val="9"/>
            <color indexed="81"/>
            <rFont val="Tahoma"/>
            <charset val="1"/>
          </rPr>
          <t xml:space="preserve">
Tax return: 975$
Annual corporation fees: 125 
Annual report: $30
Bank fees: 300$
</t>
        </r>
      </text>
    </comment>
  </commentList>
</comments>
</file>

<file path=xl/sharedStrings.xml><?xml version="1.0" encoding="utf-8"?>
<sst xmlns="http://schemas.openxmlformats.org/spreadsheetml/2006/main" count="86" uniqueCount="67">
  <si>
    <t xml:space="preserve">RESULT </t>
  </si>
  <si>
    <t>TOTAL EXPENDITURE</t>
  </si>
  <si>
    <t>Legal advice</t>
  </si>
  <si>
    <t>Participation at CEN</t>
  </si>
  <si>
    <t>Bank fees</t>
  </si>
  <si>
    <t>Website annual hosting fee (Alias)</t>
  </si>
  <si>
    <t xml:space="preserve">Kellen fees </t>
  </si>
  <si>
    <t>Expenditure</t>
  </si>
  <si>
    <t>TOTAL INCOME</t>
  </si>
  <si>
    <t xml:space="preserve">Income </t>
  </si>
  <si>
    <t>ITEM</t>
  </si>
  <si>
    <t>GSH agreement annual fee</t>
  </si>
  <si>
    <t>Membership fees associate members (1): 5,000 EUR</t>
  </si>
  <si>
    <t xml:space="preserve">Expected end result </t>
  </si>
  <si>
    <t>Reserve (funds not used in previous years)</t>
  </si>
  <si>
    <t>Out of pocket costs (meetings/conf calls &amp; travel expenses)</t>
  </si>
  <si>
    <t>Membership fees association members (0): 500 EUR</t>
  </si>
  <si>
    <t>VIPA International Budget 2019 (EUR)</t>
  </si>
  <si>
    <t>IVIS 2019 Sponsorship</t>
  </si>
  <si>
    <t>Communications (website support, design, video, etc)</t>
  </si>
  <si>
    <t>Membership fees full members (12): 10,000 EUR</t>
  </si>
  <si>
    <t>Q1</t>
  </si>
  <si>
    <t>Q2</t>
  </si>
  <si>
    <t>Q3</t>
  </si>
  <si>
    <t>Q4</t>
  </si>
  <si>
    <t>%</t>
  </si>
  <si>
    <t xml:space="preserve">Total </t>
  </si>
  <si>
    <t>Coffee &amp; bacon</t>
  </si>
  <si>
    <t>Design banners linkedin</t>
  </si>
  <si>
    <t>Supplier</t>
  </si>
  <si>
    <t>Cost (€)</t>
  </si>
  <si>
    <t>Avery Dennison Hanita Study (10% of total amount 12,500€)</t>
  </si>
  <si>
    <t>Membership fees academia (6): 500 EUR</t>
  </si>
  <si>
    <t>*new member joined in March Oak Ridge National laboratory</t>
  </si>
  <si>
    <t>* see details next tab</t>
  </si>
  <si>
    <t xml:space="preserve">Budget </t>
  </si>
  <si>
    <t xml:space="preserve">Painting Pixels </t>
  </si>
  <si>
    <t xml:space="preserve">Alias </t>
  </si>
  <si>
    <t xml:space="preserve">SEO html Improvements </t>
  </si>
  <si>
    <t xml:space="preserve">Graphic design of web banner </t>
  </si>
  <si>
    <t xml:space="preserve">Redesign VIPA homepage </t>
  </si>
  <si>
    <t>2D Explainer Animation for VIP use in appliances (direct billing)</t>
  </si>
  <si>
    <t xml:space="preserve">Communication costs </t>
  </si>
  <si>
    <t xml:space="preserve">Coffee &amp; Bacon </t>
  </si>
  <si>
    <t xml:space="preserve">*Creek no longer a member so fee was reduced </t>
  </si>
  <si>
    <t xml:space="preserve">* 5,000€ + exchange rate </t>
  </si>
  <si>
    <t>Kellen China</t>
  </si>
  <si>
    <t xml:space="preserve">Youku page creation and adding appliances video </t>
  </si>
  <si>
    <t xml:space="preserve">Duesseldorf Conference </t>
  </si>
  <si>
    <t xml:space="preserve">Re-design IVIS Flyer </t>
  </si>
  <si>
    <t>Goedhart Repro</t>
  </si>
  <si>
    <t xml:space="preserve">VIPA Annual report - printing </t>
  </si>
  <si>
    <t xml:space="preserve">Business card Inge Neetens </t>
  </si>
  <si>
    <t xml:space="preserve">Advertisement Linkedin Campaign </t>
  </si>
  <si>
    <t>Total communication expenses</t>
  </si>
  <si>
    <t>VIPA International 2020 Draft Budget</t>
  </si>
  <si>
    <t>€</t>
  </si>
  <si>
    <t>*provided no changes in n° of VIPA Intl members wanting to join the GSH</t>
  </si>
  <si>
    <t>Avery Dennison Hanita Study (90% of total amount 12,500€)</t>
  </si>
  <si>
    <t>Membership fees associate members (1): 5,000 €</t>
  </si>
  <si>
    <t>Membership fees academia (6): 750 €</t>
  </si>
  <si>
    <t>Membership fees association members (0): 500 €</t>
  </si>
  <si>
    <t>*15% of operating budget should be kept in reserves (22k)</t>
  </si>
  <si>
    <t>Governance (tax return, publication annual report, bank fees, etc)</t>
  </si>
  <si>
    <t>Communications (video, paid advert, design, website hosting)</t>
  </si>
  <si>
    <t>Membership fees full members (13): 10,000 €</t>
  </si>
  <si>
    <t xml:space="preserve">* membership of Kevothermal included. Membership of Siltherm still to be confirmed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</si>
</sst>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  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5" xfId="0" applyFont="1" applyBorder="1" applyAlignment="1">
      <alignment vertical="top"/>
    </xf>
    <xf numFmtId="164" fontId="3" fillId="0" borderId="6" xfId="1" applyNumberFormat="1" applyFon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2" fillId="2" borderId="4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3" borderId="4" xfId="0" applyFont="1" applyFill="1" applyBorder="1"/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distributed" vertical="center"/>
    </xf>
    <xf numFmtId="164" fontId="2" fillId="0" borderId="6" xfId="1" applyNumberFormat="1" applyFont="1" applyBorder="1" applyAlignment="1">
      <alignment vertical="top"/>
    </xf>
    <xf numFmtId="164" fontId="2" fillId="2" borderId="3" xfId="1" applyNumberFormat="1" applyFont="1" applyFill="1" applyBorder="1" applyAlignment="1">
      <alignment horizontal="right" vertical="top"/>
    </xf>
    <xf numFmtId="164" fontId="3" fillId="0" borderId="4" xfId="1" applyNumberFormat="1" applyFont="1" applyFill="1" applyBorder="1" applyAlignment="1">
      <alignment horizontal="right" vertical="top"/>
    </xf>
    <xf numFmtId="0" fontId="3" fillId="0" borderId="5" xfId="0" applyFont="1" applyBorder="1"/>
    <xf numFmtId="164" fontId="3" fillId="0" borderId="4" xfId="1" applyNumberFormat="1" applyFont="1" applyBorder="1"/>
    <xf numFmtId="164" fontId="2" fillId="4" borderId="4" xfId="1" applyNumberFormat="1" applyFont="1" applyFill="1" applyBorder="1"/>
    <xf numFmtId="0" fontId="0" fillId="0" borderId="0" xfId="0" applyFont="1"/>
    <xf numFmtId="0" fontId="0" fillId="0" borderId="0" xfId="0" applyFont="1" applyBorder="1"/>
    <xf numFmtId="0" fontId="3" fillId="0" borderId="0" xfId="0" applyFont="1"/>
    <xf numFmtId="3" fontId="3" fillId="0" borderId="0" xfId="0" applyNumberFormat="1" applyFont="1" applyBorder="1"/>
    <xf numFmtId="0" fontId="7" fillId="0" borderId="0" xfId="0" applyFont="1"/>
    <xf numFmtId="0" fontId="9" fillId="0" borderId="5" xfId="0" applyFont="1" applyFill="1" applyBorder="1" applyAlignment="1">
      <alignment vertical="top"/>
    </xf>
    <xf numFmtId="3" fontId="9" fillId="0" borderId="0" xfId="0" applyNumberFormat="1" applyFont="1" applyFill="1" applyBorder="1"/>
    <xf numFmtId="0" fontId="9" fillId="0" borderId="0" xfId="0" applyFont="1" applyFill="1"/>
    <xf numFmtId="0" fontId="9" fillId="0" borderId="5" xfId="0" applyFont="1" applyFill="1" applyBorder="1"/>
    <xf numFmtId="164" fontId="2" fillId="3" borderId="1" xfId="1" applyNumberFormat="1" applyFont="1" applyFill="1" applyBorder="1" applyAlignment="1">
      <alignment horizontal="right" vertical="top"/>
    </xf>
    <xf numFmtId="0" fontId="0" fillId="0" borderId="8" xfId="0" applyFont="1" applyBorder="1"/>
    <xf numFmtId="164" fontId="3" fillId="0" borderId="5" xfId="0" applyNumberFormat="1" applyFont="1" applyBorder="1"/>
    <xf numFmtId="0" fontId="0" fillId="0" borderId="5" xfId="0" applyFont="1" applyBorder="1"/>
    <xf numFmtId="164" fontId="2" fillId="2" borderId="4" xfId="1" applyNumberFormat="1" applyFont="1" applyFill="1" applyBorder="1" applyAlignment="1">
      <alignment horizontal="distributed" vertical="center"/>
    </xf>
    <xf numFmtId="4" fontId="3" fillId="0" borderId="5" xfId="1" applyNumberFormat="1" applyFont="1" applyBorder="1"/>
    <xf numFmtId="0" fontId="3" fillId="0" borderId="5" xfId="0" applyFont="1" applyFill="1" applyBorder="1"/>
    <xf numFmtId="4" fontId="9" fillId="0" borderId="5" xfId="0" applyNumberFormat="1" applyFont="1" applyFill="1" applyBorder="1"/>
    <xf numFmtId="0" fontId="3" fillId="0" borderId="9" xfId="0" applyFont="1" applyBorder="1"/>
    <xf numFmtId="3" fontId="3" fillId="0" borderId="5" xfId="0" applyNumberFormat="1" applyFont="1" applyBorder="1"/>
    <xf numFmtId="4" fontId="3" fillId="0" borderId="5" xfId="0" applyNumberFormat="1" applyFont="1" applyBorder="1"/>
    <xf numFmtId="4" fontId="3" fillId="0" borderId="9" xfId="0" applyNumberFormat="1" applyFont="1" applyBorder="1"/>
    <xf numFmtId="164" fontId="2" fillId="2" borderId="4" xfId="1" applyNumberFormat="1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right" vertical="top"/>
    </xf>
    <xf numFmtId="4" fontId="3" fillId="0" borderId="5" xfId="0" applyNumberFormat="1" applyFont="1" applyFill="1" applyBorder="1"/>
    <xf numFmtId="164" fontId="2" fillId="2" borderId="7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distributed" vertical="center"/>
    </xf>
    <xf numFmtId="164" fontId="2" fillId="4" borderId="7" xfId="1" applyNumberFormat="1" applyFont="1" applyFill="1" applyBorder="1"/>
    <xf numFmtId="164" fontId="2" fillId="2" borderId="8" xfId="1" applyNumberFormat="1" applyFont="1" applyFill="1" applyBorder="1" applyAlignment="1">
      <alignment horizontal="center" vertical="center"/>
    </xf>
    <xf numFmtId="9" fontId="3" fillId="0" borderId="5" xfId="0" applyNumberFormat="1" applyFont="1" applyBorder="1"/>
    <xf numFmtId="9" fontId="9" fillId="0" borderId="5" xfId="0" applyNumberFormat="1" applyFont="1" applyFill="1" applyBorder="1"/>
    <xf numFmtId="0" fontId="0" fillId="0" borderId="0" xfId="0" applyBorder="1"/>
    <xf numFmtId="165" fontId="13" fillId="0" borderId="5" xfId="1" applyNumberFormat="1" applyFont="1" applyBorder="1"/>
    <xf numFmtId="3" fontId="13" fillId="0" borderId="5" xfId="0" applyNumberFormat="1" applyFont="1" applyBorder="1"/>
    <xf numFmtId="0" fontId="0" fillId="0" borderId="5" xfId="0" applyFill="1" applyBorder="1"/>
    <xf numFmtId="0" fontId="4" fillId="0" borderId="0" xfId="0" applyFont="1" applyFill="1" applyBorder="1"/>
    <xf numFmtId="0" fontId="4" fillId="0" borderId="6" xfId="0" applyFont="1" applyFill="1" applyBorder="1"/>
    <xf numFmtId="0" fontId="0" fillId="0" borderId="0" xfId="0" applyFill="1"/>
    <xf numFmtId="0" fontId="0" fillId="0" borderId="0" xfId="0" applyFont="1" applyFill="1" applyBorder="1"/>
    <xf numFmtId="0" fontId="0" fillId="0" borderId="0" xfId="0" applyFill="1" applyBorder="1"/>
    <xf numFmtId="0" fontId="0" fillId="0" borderId="6" xfId="0" applyFill="1" applyBorder="1"/>
    <xf numFmtId="0" fontId="10" fillId="0" borderId="0" xfId="0" applyFont="1" applyFill="1" applyBorder="1"/>
    <xf numFmtId="0" fontId="10" fillId="0" borderId="6" xfId="0" applyFont="1" applyFill="1" applyBorder="1"/>
    <xf numFmtId="0" fontId="8" fillId="0" borderId="6" xfId="0" applyFont="1" applyFill="1" applyBorder="1"/>
    <xf numFmtId="0" fontId="11" fillId="0" borderId="0" xfId="0" applyFont="1" applyFill="1" applyAlignment="1">
      <alignment vertical="center"/>
    </xf>
    <xf numFmtId="0" fontId="0" fillId="0" borderId="0" xfId="0" quotePrefix="1" applyFont="1" applyBorder="1"/>
    <xf numFmtId="0" fontId="12" fillId="0" borderId="2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0" fillId="0" borderId="2" xfId="0" applyBorder="1"/>
    <xf numFmtId="0" fontId="0" fillId="6" borderId="1" xfId="0" applyFill="1" applyBorder="1"/>
    <xf numFmtId="0" fontId="4" fillId="6" borderId="7" xfId="0" applyFont="1" applyFill="1" applyBorder="1"/>
    <xf numFmtId="0" fontId="4" fillId="6" borderId="3" xfId="0" applyFont="1" applyFill="1" applyBorder="1"/>
    <xf numFmtId="0" fontId="7" fillId="0" borderId="0" xfId="0" applyFont="1" applyFill="1" applyAlignment="1">
      <alignment vertical="center"/>
    </xf>
    <xf numFmtId="4" fontId="3" fillId="0" borderId="6" xfId="0" applyNumberFormat="1" applyFont="1" applyBorder="1"/>
    <xf numFmtId="0" fontId="0" fillId="0" borderId="6" xfId="0" applyFont="1" applyFill="1" applyBorder="1"/>
    <xf numFmtId="4" fontId="8" fillId="0" borderId="0" xfId="0" applyNumberFormat="1" applyFont="1" applyBorder="1"/>
    <xf numFmtId="0" fontId="0" fillId="0" borderId="0" xfId="0" quotePrefix="1" applyBorder="1"/>
    <xf numFmtId="0" fontId="0" fillId="0" borderId="6" xfId="0" applyFont="1" applyBorder="1"/>
    <xf numFmtId="4" fontId="3" fillId="0" borderId="6" xfId="1" applyNumberFormat="1" applyFont="1" applyBorder="1"/>
    <xf numFmtId="4" fontId="9" fillId="0" borderId="6" xfId="0" applyNumberFormat="1" applyFont="1" applyFill="1" applyBorder="1"/>
    <xf numFmtId="164" fontId="3" fillId="0" borderId="8" xfId="1" applyNumberFormat="1" applyFont="1" applyBorder="1" applyAlignment="1">
      <alignment horizontal="right" vertical="top"/>
    </xf>
    <xf numFmtId="164" fontId="3" fillId="0" borderId="5" xfId="1" applyNumberFormat="1" applyFont="1" applyBorder="1" applyAlignment="1">
      <alignment vertical="top"/>
    </xf>
    <xf numFmtId="164" fontId="3" fillId="0" borderId="5" xfId="1" applyNumberFormat="1" applyFont="1" applyFill="1" applyBorder="1" applyAlignment="1">
      <alignment horizontal="right" vertical="top"/>
    </xf>
    <xf numFmtId="164" fontId="9" fillId="0" borderId="5" xfId="1" applyNumberFormat="1" applyFont="1" applyFill="1" applyBorder="1" applyAlignment="1">
      <alignment vertical="top"/>
    </xf>
    <xf numFmtId="164" fontId="3" fillId="0" borderId="5" xfId="1" applyNumberFormat="1" applyFont="1" applyFill="1" applyBorder="1" applyAlignment="1">
      <alignment vertical="top"/>
    </xf>
    <xf numFmtId="164" fontId="9" fillId="0" borderId="5" xfId="1" applyNumberFormat="1" applyFont="1" applyFill="1" applyBorder="1"/>
    <xf numFmtId="164" fontId="9" fillId="0" borderId="5" xfId="1" applyNumberFormat="1" applyFont="1" applyFill="1" applyBorder="1" applyAlignment="1">
      <alignment horizontal="right" vertical="top"/>
    </xf>
    <xf numFmtId="164" fontId="3" fillId="0" borderId="5" xfId="1" applyNumberFormat="1" applyFont="1" applyBorder="1" applyAlignment="1">
      <alignment horizontal="right" vertical="top"/>
    </xf>
    <xf numFmtId="164" fontId="3" fillId="0" borderId="9" xfId="1" applyNumberFormat="1" applyFont="1" applyBorder="1" applyAlignment="1">
      <alignment vertical="top"/>
    </xf>
    <xf numFmtId="4" fontId="14" fillId="0" borderId="0" xfId="0" applyNumberFormat="1" applyFont="1" applyBorder="1"/>
    <xf numFmtId="0" fontId="11" fillId="0" borderId="0" xfId="0" applyFont="1" applyFill="1" applyBorder="1" applyAlignment="1">
      <alignment vertical="center"/>
    </xf>
    <xf numFmtId="164" fontId="12" fillId="5" borderId="4" xfId="1" applyNumberFormat="1" applyFont="1" applyFill="1" applyBorder="1" applyAlignment="1">
      <alignment horizontal="left"/>
    </xf>
    <xf numFmtId="164" fontId="2" fillId="2" borderId="3" xfId="1" applyNumberFormat="1" applyFont="1" applyFill="1" applyBorder="1" applyAlignment="1">
      <alignment horizontal="center" vertical="center"/>
    </xf>
    <xf numFmtId="164" fontId="3" fillId="0" borderId="6" xfId="1" applyNumberFormat="1" applyFont="1" applyBorder="1" applyAlignment="1">
      <alignment vertical="top"/>
    </xf>
    <xf numFmtId="164" fontId="3" fillId="0" borderId="6" xfId="1" applyNumberFormat="1" applyFont="1" applyFill="1" applyBorder="1" applyAlignment="1">
      <alignment horizontal="right" vertical="top"/>
    </xf>
    <xf numFmtId="164" fontId="9" fillId="0" borderId="6" xfId="1" applyNumberFormat="1" applyFont="1" applyFill="1" applyBorder="1" applyAlignment="1">
      <alignment horizontal="right" vertical="top"/>
    </xf>
    <xf numFmtId="164" fontId="9" fillId="0" borderId="6" xfId="1" applyNumberFormat="1" applyFont="1" applyFill="1" applyBorder="1"/>
    <xf numFmtId="164" fontId="3" fillId="0" borderId="9" xfId="1" applyNumberFormat="1" applyFont="1" applyBorder="1"/>
    <xf numFmtId="3" fontId="0" fillId="0" borderId="0" xfId="0" applyNumberFormat="1" applyFont="1"/>
    <xf numFmtId="0" fontId="17" fillId="0" borderId="0" xfId="2" applyFill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2" fillId="5" borderId="1" xfId="0" applyFont="1" applyFill="1" applyBorder="1" applyAlignment="1">
      <alignment horizontal="left"/>
    </xf>
    <xf numFmtId="0" fontId="12" fillId="5" borderId="7" xfId="0" applyFont="1" applyFill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9"/>
  <sheetViews>
    <sheetView tabSelected="1" topLeftCell="A18" zoomScale="90" zoomScaleNormal="90" workbookViewId="0">
      <selection activeCell="H29" sqref="A1:H29"/>
    </sheetView>
  </sheetViews>
  <sheetFormatPr defaultColWidth="8.7265625" defaultRowHeight="14.5"/>
  <cols>
    <col min="1" max="1" width="55.26953125" style="19" customWidth="1"/>
    <col min="2" max="2" width="12.453125" style="19" customWidth="1"/>
    <col min="3" max="3" width="11.54296875" style="19" customWidth="1"/>
    <col min="4" max="4" width="10.26953125" style="19" customWidth="1"/>
    <col min="5" max="5" width="10.453125" style="19" bestFit="1" customWidth="1"/>
    <col min="6" max="6" width="10.26953125" style="19" customWidth="1"/>
    <col min="7" max="7" width="10.7265625" style="19" customWidth="1"/>
    <col min="8" max="8" width="8.26953125" style="19" customWidth="1"/>
    <col min="9" max="9" width="27.453125" style="19" customWidth="1"/>
    <col min="10" max="16384" width="8.7265625" style="19"/>
  </cols>
  <sheetData>
    <row r="1" spans="1:9" ht="19.149999999999999" customHeight="1" thickBot="1">
      <c r="A1" s="98" t="s">
        <v>17</v>
      </c>
      <c r="B1" s="99"/>
      <c r="C1" s="40" t="s">
        <v>21</v>
      </c>
      <c r="D1" s="40" t="s">
        <v>22</v>
      </c>
      <c r="E1" s="40" t="s">
        <v>23</v>
      </c>
      <c r="F1" s="40" t="s">
        <v>24</v>
      </c>
      <c r="G1" s="43" t="s">
        <v>26</v>
      </c>
      <c r="H1" s="46" t="s">
        <v>25</v>
      </c>
    </row>
    <row r="2" spans="1:9" ht="15" thickBot="1">
      <c r="A2" s="100"/>
      <c r="B2" s="101"/>
      <c r="C2" s="31"/>
      <c r="D2" s="31"/>
      <c r="E2" s="31"/>
      <c r="F2" s="31"/>
      <c r="G2" s="20"/>
      <c r="H2" s="31"/>
    </row>
    <row r="3" spans="1:9" ht="15" thickBot="1">
      <c r="A3" s="11" t="s">
        <v>10</v>
      </c>
      <c r="B3" s="12" t="s">
        <v>35</v>
      </c>
      <c r="C3" s="32"/>
      <c r="D3" s="32"/>
      <c r="E3" s="32"/>
      <c r="F3" s="32"/>
      <c r="G3" s="44"/>
      <c r="H3" s="32"/>
    </row>
    <row r="4" spans="1:9">
      <c r="A4" s="1" t="s">
        <v>9</v>
      </c>
      <c r="B4" s="13"/>
      <c r="C4" s="29"/>
      <c r="D4" s="29"/>
      <c r="E4" s="31"/>
      <c r="F4" s="31"/>
      <c r="G4" s="20"/>
      <c r="H4" s="31"/>
    </row>
    <row r="5" spans="1:9">
      <c r="A5" s="3" t="s">
        <v>20</v>
      </c>
      <c r="B5" s="2">
        <v>120000</v>
      </c>
      <c r="C5" s="30">
        <v>10000</v>
      </c>
      <c r="D5" s="30">
        <v>90000</v>
      </c>
      <c r="E5" s="30">
        <v>20000</v>
      </c>
      <c r="F5" s="16">
        <v>0</v>
      </c>
      <c r="G5" s="22">
        <f>SUM(C5:F5)</f>
        <v>120000</v>
      </c>
      <c r="H5" s="47">
        <f>SUM(G5)/B5</f>
        <v>1</v>
      </c>
    </row>
    <row r="6" spans="1:9">
      <c r="A6" s="3" t="s">
        <v>12</v>
      </c>
      <c r="B6" s="2">
        <v>5000</v>
      </c>
      <c r="C6" s="16">
        <v>0</v>
      </c>
      <c r="D6" s="16">
        <v>0</v>
      </c>
      <c r="E6" s="50">
        <v>5000</v>
      </c>
      <c r="F6" s="16">
        <v>0</v>
      </c>
      <c r="G6" s="22">
        <f t="shared" ref="G6:G8" si="0">SUM(C6:F6)</f>
        <v>5000</v>
      </c>
      <c r="H6" s="47">
        <f>SUM(G6)/B6</f>
        <v>1</v>
      </c>
    </row>
    <row r="7" spans="1:9">
      <c r="A7" s="3" t="s">
        <v>32</v>
      </c>
      <c r="B7" s="2">
        <f>SUM(500*6)</f>
        <v>3000</v>
      </c>
      <c r="C7" s="31">
        <v>0</v>
      </c>
      <c r="D7" s="37">
        <v>1500</v>
      </c>
      <c r="E7" s="50">
        <v>1500</v>
      </c>
      <c r="F7" s="16">
        <v>0</v>
      </c>
      <c r="G7" s="22">
        <f t="shared" si="0"/>
        <v>3000</v>
      </c>
      <c r="H7" s="47">
        <f>SUM(G7)/B7</f>
        <v>1</v>
      </c>
      <c r="I7" s="21" t="s">
        <v>33</v>
      </c>
    </row>
    <row r="8" spans="1:9">
      <c r="A8" s="3" t="s">
        <v>16</v>
      </c>
      <c r="B8" s="2">
        <v>0</v>
      </c>
      <c r="C8" s="31">
        <v>0</v>
      </c>
      <c r="D8" s="51">
        <v>0</v>
      </c>
      <c r="E8" s="31">
        <v>0</v>
      </c>
      <c r="F8" s="16">
        <v>0</v>
      </c>
      <c r="G8" s="22">
        <f t="shared" si="0"/>
        <v>0</v>
      </c>
      <c r="H8" s="16"/>
    </row>
    <row r="9" spans="1:9" ht="15" thickBot="1">
      <c r="A9" s="4"/>
      <c r="B9" s="2"/>
      <c r="C9" s="31"/>
      <c r="D9" s="31"/>
      <c r="E9" s="31"/>
      <c r="F9" s="31"/>
      <c r="G9" s="20"/>
      <c r="H9" s="31"/>
      <c r="I9" s="23"/>
    </row>
    <row r="10" spans="1:9" ht="15" thickBot="1">
      <c r="A10" s="5" t="s">
        <v>8</v>
      </c>
      <c r="B10" s="14">
        <f>SUM(B5:B9)</f>
        <v>128000</v>
      </c>
      <c r="C10" s="32">
        <f>SUM(C5:C9)</f>
        <v>10000</v>
      </c>
      <c r="D10" s="32">
        <f>SUM(D5:D8)</f>
        <v>91500</v>
      </c>
      <c r="E10" s="32">
        <f>SUM(E5:E9)</f>
        <v>26500</v>
      </c>
      <c r="F10" s="32">
        <f>SUM(F5:F9)</f>
        <v>0</v>
      </c>
      <c r="G10" s="44">
        <f>SUM(G5:G9)</f>
        <v>128000</v>
      </c>
      <c r="H10" s="32"/>
    </row>
    <row r="11" spans="1:9">
      <c r="A11" s="1" t="s">
        <v>7</v>
      </c>
      <c r="B11" s="78"/>
      <c r="C11" s="29"/>
      <c r="D11" s="29"/>
      <c r="E11" s="75"/>
      <c r="F11" s="31"/>
      <c r="G11" s="20"/>
      <c r="H11" s="31"/>
    </row>
    <row r="12" spans="1:9" s="21" customFormat="1" ht="14">
      <c r="A12" s="3" t="s">
        <v>6</v>
      </c>
      <c r="B12" s="79">
        <v>78395</v>
      </c>
      <c r="C12" s="33">
        <f>SUM(B12)/4</f>
        <v>19598.75</v>
      </c>
      <c r="D12" s="33">
        <f>SUM(B12)/4</f>
        <v>19598.75</v>
      </c>
      <c r="E12" s="76">
        <f>SUM(B12)/4</f>
        <v>19598.75</v>
      </c>
      <c r="F12" s="33">
        <f>(SUM(B12)/4)+2665</f>
        <v>22263.75</v>
      </c>
      <c r="G12" s="22">
        <f>SUM(C12:F12)</f>
        <v>81060</v>
      </c>
      <c r="H12" s="47">
        <f>SUM(G12)/B12</f>
        <v>1.033994514956311</v>
      </c>
    </row>
    <row r="13" spans="1:9" s="21" customFormat="1" ht="14">
      <c r="A13" s="3" t="s">
        <v>11</v>
      </c>
      <c r="B13" s="80">
        <v>18516</v>
      </c>
      <c r="C13" s="16">
        <v>0</v>
      </c>
      <c r="D13" s="38">
        <v>0</v>
      </c>
      <c r="E13" s="71">
        <v>16268.5</v>
      </c>
      <c r="F13" s="38">
        <v>0</v>
      </c>
      <c r="G13" s="22">
        <f t="shared" ref="G13:G21" si="1">SUM(C13:F13)</f>
        <v>16268.5</v>
      </c>
      <c r="H13" s="47">
        <f t="shared" ref="H13:H21" si="2">SUM(G13)/B13</f>
        <v>0.8786184921149276</v>
      </c>
      <c r="I13" s="21" t="s">
        <v>44</v>
      </c>
    </row>
    <row r="14" spans="1:9" s="26" customFormat="1">
      <c r="A14" s="24" t="s">
        <v>19</v>
      </c>
      <c r="B14" s="81">
        <v>12000</v>
      </c>
      <c r="C14" s="27">
        <v>102</v>
      </c>
      <c r="D14" s="35">
        <f>1998+600+750+35+50</f>
        <v>3433</v>
      </c>
      <c r="E14" s="77">
        <v>0</v>
      </c>
      <c r="F14" s="35">
        <v>1063.8699999999999</v>
      </c>
      <c r="G14" s="25">
        <f t="shared" si="1"/>
        <v>4598.87</v>
      </c>
      <c r="H14" s="48">
        <f t="shared" si="2"/>
        <v>0.38323916666666663</v>
      </c>
      <c r="I14" s="97" t="s">
        <v>34</v>
      </c>
    </row>
    <row r="15" spans="1:9" s="21" customFormat="1" ht="14">
      <c r="A15" s="6" t="s">
        <v>5</v>
      </c>
      <c r="B15" s="82">
        <v>400</v>
      </c>
      <c r="C15" s="34">
        <v>400</v>
      </c>
      <c r="D15" s="38">
        <v>0</v>
      </c>
      <c r="E15" s="71">
        <v>0</v>
      </c>
      <c r="F15" s="42">
        <v>0</v>
      </c>
      <c r="G15" s="22">
        <f>SUM(C15:F15)</f>
        <v>400</v>
      </c>
      <c r="H15" s="47">
        <f>SUM(G15)/B15</f>
        <v>1</v>
      </c>
    </row>
    <row r="16" spans="1:9" s="26" customFormat="1" ht="14">
      <c r="A16" s="27" t="s">
        <v>18</v>
      </c>
      <c r="B16" s="83">
        <v>6250</v>
      </c>
      <c r="C16" s="27">
        <v>0</v>
      </c>
      <c r="D16" s="35">
        <v>0</v>
      </c>
      <c r="E16" s="77">
        <v>5479</v>
      </c>
      <c r="F16" s="35">
        <v>0</v>
      </c>
      <c r="G16" s="25">
        <f t="shared" si="1"/>
        <v>5479</v>
      </c>
      <c r="H16" s="48">
        <f t="shared" si="2"/>
        <v>0.87663999999999997</v>
      </c>
      <c r="I16" s="26" t="s">
        <v>45</v>
      </c>
    </row>
    <row r="17" spans="1:12" s="26" customFormat="1" ht="14">
      <c r="A17" s="27" t="s">
        <v>31</v>
      </c>
      <c r="B17" s="83">
        <v>1250</v>
      </c>
      <c r="C17" s="27">
        <v>0</v>
      </c>
      <c r="D17" s="35">
        <v>0</v>
      </c>
      <c r="E17" s="77">
        <v>1250</v>
      </c>
      <c r="F17" s="35">
        <v>0</v>
      </c>
      <c r="G17" s="25">
        <f t="shared" si="1"/>
        <v>1250</v>
      </c>
      <c r="H17" s="48">
        <f t="shared" si="2"/>
        <v>1</v>
      </c>
    </row>
    <row r="18" spans="1:12" s="26" customFormat="1" ht="14">
      <c r="A18" s="24" t="s">
        <v>15</v>
      </c>
      <c r="B18" s="84">
        <v>8000</v>
      </c>
      <c r="C18" s="35">
        <f>489.75+698.69+221.95-67.2</f>
        <v>1343.19</v>
      </c>
      <c r="D18" s="35">
        <v>1514.62</v>
      </c>
      <c r="E18" s="77">
        <v>1868.04</v>
      </c>
      <c r="F18" s="35">
        <f>1773.17+125.84+645.89+261.74+812.5</f>
        <v>3619.1400000000003</v>
      </c>
      <c r="G18" s="25">
        <f t="shared" si="1"/>
        <v>8344.9900000000016</v>
      </c>
      <c r="H18" s="48">
        <f t="shared" si="2"/>
        <v>1.0431237500000001</v>
      </c>
    </row>
    <row r="19" spans="1:12" s="21" customFormat="1" ht="14">
      <c r="A19" s="3" t="s">
        <v>4</v>
      </c>
      <c r="B19" s="85">
        <v>200</v>
      </c>
      <c r="C19" s="16"/>
      <c r="D19" s="38">
        <f>87+75</f>
        <v>162</v>
      </c>
      <c r="E19" s="71">
        <f>74.59+12.84+8.45</f>
        <v>95.88000000000001</v>
      </c>
      <c r="F19" s="38">
        <v>0</v>
      </c>
      <c r="G19" s="22">
        <f t="shared" si="1"/>
        <v>257.88</v>
      </c>
      <c r="H19" s="47">
        <f t="shared" si="2"/>
        <v>1.2893999999999999</v>
      </c>
    </row>
    <row r="20" spans="1:12" s="21" customFormat="1" ht="14">
      <c r="A20" s="3" t="s">
        <v>3</v>
      </c>
      <c r="B20" s="85">
        <v>525</v>
      </c>
      <c r="C20" s="16">
        <v>0</v>
      </c>
      <c r="D20" s="38">
        <v>525</v>
      </c>
      <c r="E20" s="71">
        <v>0</v>
      </c>
      <c r="F20" s="38">
        <v>0</v>
      </c>
      <c r="G20" s="22">
        <f t="shared" si="1"/>
        <v>525</v>
      </c>
      <c r="H20" s="47">
        <f t="shared" si="2"/>
        <v>1</v>
      </c>
    </row>
    <row r="21" spans="1:12" s="21" customFormat="1">
      <c r="A21" s="3" t="s">
        <v>2</v>
      </c>
      <c r="B21" s="79">
        <v>2464</v>
      </c>
      <c r="C21" s="16">
        <v>0</v>
      </c>
      <c r="D21" s="38">
        <v>0</v>
      </c>
      <c r="E21" s="71">
        <v>0</v>
      </c>
      <c r="F21" s="38">
        <v>0</v>
      </c>
      <c r="G21" s="22">
        <f t="shared" si="1"/>
        <v>0</v>
      </c>
      <c r="H21" s="47">
        <f t="shared" si="2"/>
        <v>0</v>
      </c>
      <c r="J21" s="73"/>
      <c r="K21" s="74"/>
      <c r="L21" s="62"/>
    </row>
    <row r="22" spans="1:12" s="21" customFormat="1" ht="15" thickBot="1">
      <c r="A22" s="3" t="s">
        <v>48</v>
      </c>
      <c r="B22" s="86">
        <v>0</v>
      </c>
      <c r="C22" s="36">
        <v>0</v>
      </c>
      <c r="D22" s="39">
        <v>0</v>
      </c>
      <c r="E22" s="77">
        <v>302</v>
      </c>
      <c r="F22" s="38">
        <f>3070</f>
        <v>3070</v>
      </c>
      <c r="G22" s="22">
        <f>SUM(C22:F22)</f>
        <v>3372</v>
      </c>
      <c r="H22" s="47"/>
      <c r="J22" s="73"/>
      <c r="K22" s="74"/>
      <c r="L22" s="62"/>
    </row>
    <row r="23" spans="1:12" ht="15" thickBot="1">
      <c r="A23" s="7" t="s">
        <v>1</v>
      </c>
      <c r="B23" s="14">
        <f>SUM(B12:B21)</f>
        <v>128000</v>
      </c>
      <c r="C23" s="32">
        <f>SUM(C12:C22)</f>
        <v>21443.94</v>
      </c>
      <c r="D23" s="32">
        <f>SUM(D12:D22)</f>
        <v>25233.37</v>
      </c>
      <c r="E23" s="32">
        <f>SUM(E12:E21)</f>
        <v>44560.17</v>
      </c>
      <c r="F23" s="32">
        <f>SUM(F12:F22)</f>
        <v>30016.76</v>
      </c>
      <c r="G23" s="44">
        <f>SUM(G12:G22)</f>
        <v>121556.24</v>
      </c>
      <c r="H23" s="32"/>
      <c r="J23" s="73"/>
      <c r="K23" s="74"/>
      <c r="L23" s="62"/>
    </row>
    <row r="24" spans="1:12" ht="15" thickBot="1">
      <c r="A24" s="8"/>
      <c r="B24" s="15"/>
      <c r="C24" s="31"/>
      <c r="D24" s="31"/>
      <c r="E24" s="31"/>
      <c r="F24" s="31"/>
      <c r="G24" s="20"/>
      <c r="H24" s="31"/>
      <c r="J24" s="73"/>
      <c r="K24" s="74"/>
      <c r="L24" s="70"/>
    </row>
    <row r="25" spans="1:12" ht="15" thickBot="1">
      <c r="A25" s="7" t="s">
        <v>0</v>
      </c>
      <c r="B25" s="14">
        <f>SUM(B10-B23)</f>
        <v>0</v>
      </c>
      <c r="C25" s="32">
        <f>SUM(C10-C23)</f>
        <v>-11443.939999999999</v>
      </c>
      <c r="D25" s="32">
        <f>SUM(D10-D23)</f>
        <v>66266.63</v>
      </c>
      <c r="E25" s="32">
        <f>SUM(E10-E23)</f>
        <v>-18060.169999999998</v>
      </c>
      <c r="F25" s="32">
        <f>SUM(F10-F23)</f>
        <v>-30016.76</v>
      </c>
      <c r="G25" s="44">
        <f>G10-G23</f>
        <v>6443.7599999999948</v>
      </c>
      <c r="H25" s="32"/>
      <c r="J25" s="20"/>
      <c r="K25" s="56"/>
    </row>
    <row r="26" spans="1:12" ht="15" thickBot="1">
      <c r="A26" s="16"/>
      <c r="B26" s="17"/>
      <c r="C26" s="31"/>
      <c r="D26" s="31"/>
      <c r="E26" s="31"/>
      <c r="F26" s="31"/>
      <c r="G26" s="20"/>
      <c r="H26" s="31"/>
      <c r="L26" s="96"/>
    </row>
    <row r="27" spans="1:12" ht="15" thickBot="1">
      <c r="A27" s="9" t="s">
        <v>14</v>
      </c>
      <c r="B27" s="28">
        <v>16895</v>
      </c>
      <c r="C27" s="28">
        <v>16895</v>
      </c>
      <c r="D27" s="28">
        <v>16895</v>
      </c>
      <c r="E27" s="28">
        <v>16895</v>
      </c>
      <c r="F27" s="28">
        <v>16895</v>
      </c>
      <c r="G27" s="28">
        <v>16895</v>
      </c>
      <c r="H27" s="41"/>
    </row>
    <row r="28" spans="1:12" ht="15" thickBot="1">
      <c r="A28" s="16"/>
      <c r="B28" s="17"/>
      <c r="C28" s="31"/>
      <c r="D28" s="31"/>
      <c r="E28" s="31"/>
      <c r="F28" s="31"/>
      <c r="G28" s="20"/>
      <c r="H28" s="31"/>
    </row>
    <row r="29" spans="1:12" ht="15" thickBot="1">
      <c r="A29" s="10" t="s">
        <v>13</v>
      </c>
      <c r="B29" s="18">
        <f>SUM(B25+B27)</f>
        <v>16895</v>
      </c>
      <c r="C29" s="18">
        <f>C27+C25</f>
        <v>5451.0600000000013</v>
      </c>
      <c r="D29" s="18">
        <f>D27+D25</f>
        <v>83161.63</v>
      </c>
      <c r="E29" s="18">
        <f>E27+E25</f>
        <v>-1165.1699999999983</v>
      </c>
      <c r="F29" s="18">
        <f>F27+F25</f>
        <v>-13121.759999999998</v>
      </c>
      <c r="G29" s="45">
        <f>G27+G25</f>
        <v>23338.759999999995</v>
      </c>
      <c r="H29" s="18"/>
    </row>
  </sheetData>
  <mergeCells count="2">
    <mergeCell ref="A1:B1"/>
    <mergeCell ref="A2:B2"/>
  </mergeCells>
  <hyperlinks>
    <hyperlink ref="I14" location="'Communication costs '!A1" display="* see details next tab"/>
  </hyperlink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workbookViewId="0">
      <selection activeCell="F14" sqref="F14"/>
    </sheetView>
  </sheetViews>
  <sheetFormatPr defaultRowHeight="14.5"/>
  <cols>
    <col min="1" max="1" width="4" customWidth="1"/>
    <col min="2" max="2" width="21.453125" customWidth="1"/>
    <col min="3" max="3" width="54" customWidth="1"/>
    <col min="4" max="4" width="9.81640625" bestFit="1" customWidth="1"/>
    <col min="5" max="5" width="11.26953125" customWidth="1"/>
    <col min="6" max="6" width="15" customWidth="1"/>
  </cols>
  <sheetData>
    <row r="1" spans="1:10" ht="15" thickBot="1">
      <c r="A1" s="67"/>
      <c r="B1" s="68" t="s">
        <v>29</v>
      </c>
      <c r="C1" s="68" t="s">
        <v>42</v>
      </c>
      <c r="D1" s="69" t="s">
        <v>30</v>
      </c>
    </row>
    <row r="2" spans="1:10" s="55" customFormat="1">
      <c r="A2" s="52" t="s">
        <v>21</v>
      </c>
      <c r="B2" s="53"/>
      <c r="C2" s="53"/>
      <c r="D2" s="54"/>
    </row>
    <row r="3" spans="1:10" s="55" customFormat="1">
      <c r="A3" s="52"/>
      <c r="B3" s="56" t="s">
        <v>27</v>
      </c>
      <c r="C3" s="57" t="s">
        <v>28</v>
      </c>
      <c r="D3" s="58">
        <v>102</v>
      </c>
    </row>
    <row r="4" spans="1:10" s="55" customFormat="1">
      <c r="A4" s="52" t="s">
        <v>22</v>
      </c>
      <c r="B4" s="56"/>
      <c r="C4" s="59"/>
      <c r="D4" s="60"/>
    </row>
    <row r="5" spans="1:10" s="55" customFormat="1">
      <c r="A5" s="52"/>
      <c r="B5" s="56" t="s">
        <v>27</v>
      </c>
      <c r="C5" s="57" t="s">
        <v>39</v>
      </c>
      <c r="D5" s="61">
        <v>50</v>
      </c>
    </row>
    <row r="6" spans="1:10" s="55" customFormat="1">
      <c r="A6" s="52"/>
      <c r="B6" s="56" t="s">
        <v>37</v>
      </c>
      <c r="C6" s="57" t="s">
        <v>38</v>
      </c>
      <c r="D6" s="61">
        <f>750+35</f>
        <v>785</v>
      </c>
      <c r="H6" s="62"/>
    </row>
    <row r="7" spans="1:10" s="55" customFormat="1">
      <c r="A7" s="52"/>
      <c r="B7" s="56" t="s">
        <v>37</v>
      </c>
      <c r="C7" s="57" t="s">
        <v>40</v>
      </c>
      <c r="D7" s="58">
        <v>600</v>
      </c>
      <c r="H7" s="62"/>
    </row>
    <row r="8" spans="1:10" s="55" customFormat="1">
      <c r="A8" s="52"/>
      <c r="B8" s="56" t="s">
        <v>36</v>
      </c>
      <c r="C8" s="59" t="s">
        <v>41</v>
      </c>
      <c r="D8" s="60">
        <v>1998</v>
      </c>
      <c r="H8" s="62"/>
    </row>
    <row r="9" spans="1:10" s="55" customFormat="1">
      <c r="A9" s="52"/>
      <c r="B9" s="56"/>
      <c r="C9" s="59"/>
      <c r="D9" s="72"/>
      <c r="H9" s="62"/>
    </row>
    <row r="10" spans="1:10" s="55" customFormat="1">
      <c r="A10" s="52" t="s">
        <v>24</v>
      </c>
      <c r="B10" s="56" t="s">
        <v>43</v>
      </c>
      <c r="C10" s="56" t="s">
        <v>49</v>
      </c>
      <c r="D10" s="72">
        <v>302</v>
      </c>
      <c r="F10" s="87"/>
      <c r="G10" s="63"/>
      <c r="H10" s="88"/>
      <c r="I10" s="57"/>
      <c r="J10" s="57"/>
    </row>
    <row r="11" spans="1:10" s="55" customFormat="1">
      <c r="A11" s="52"/>
      <c r="B11" s="56" t="s">
        <v>50</v>
      </c>
      <c r="C11" s="56" t="s">
        <v>51</v>
      </c>
      <c r="D11" s="72">
        <v>149</v>
      </c>
      <c r="F11" s="87"/>
      <c r="G11" s="63"/>
      <c r="H11" s="88"/>
      <c r="I11" s="57"/>
      <c r="J11" s="57"/>
    </row>
    <row r="12" spans="1:10" s="55" customFormat="1">
      <c r="A12" s="52"/>
      <c r="B12" s="56" t="s">
        <v>50</v>
      </c>
      <c r="C12" s="56" t="s">
        <v>52</v>
      </c>
      <c r="D12" s="72">
        <v>60.1</v>
      </c>
      <c r="F12" s="73"/>
      <c r="G12" s="63"/>
      <c r="H12" s="88"/>
      <c r="I12" s="57"/>
      <c r="J12" s="57"/>
    </row>
    <row r="13" spans="1:10" s="55" customFormat="1">
      <c r="A13" s="52"/>
      <c r="B13" s="20"/>
      <c r="C13" s="56" t="s">
        <v>53</v>
      </c>
      <c r="D13" s="72">
        <v>97.77</v>
      </c>
      <c r="F13" s="87"/>
      <c r="G13" s="63"/>
      <c r="H13" s="88"/>
      <c r="I13" s="57"/>
      <c r="J13" s="57"/>
    </row>
    <row r="14" spans="1:10" s="55" customFormat="1">
      <c r="A14" s="52"/>
      <c r="B14" s="20" t="s">
        <v>46</v>
      </c>
      <c r="C14" s="20" t="s">
        <v>47</v>
      </c>
      <c r="D14" s="72">
        <v>455</v>
      </c>
      <c r="F14" s="87"/>
      <c r="G14" s="63"/>
      <c r="H14" s="88"/>
      <c r="I14" s="57"/>
      <c r="J14" s="57"/>
    </row>
    <row r="15" spans="1:10" s="55" customFormat="1">
      <c r="A15" s="52"/>
      <c r="B15" s="56"/>
      <c r="C15" s="56"/>
      <c r="D15" s="72"/>
      <c r="F15" s="73"/>
      <c r="G15" s="74"/>
      <c r="H15" s="88"/>
      <c r="I15" s="57"/>
      <c r="J15" s="57"/>
    </row>
    <row r="16" spans="1:10" s="55" customFormat="1" ht="15" thickBot="1">
      <c r="A16" s="52"/>
      <c r="B16" s="56"/>
      <c r="C16" s="59"/>
      <c r="D16" s="60"/>
      <c r="H16" s="62"/>
    </row>
    <row r="17" spans="1:8" s="55" customFormat="1" ht="15" thickBot="1">
      <c r="A17" s="102" t="s">
        <v>54</v>
      </c>
      <c r="B17" s="103"/>
      <c r="C17" s="103"/>
      <c r="D17" s="89">
        <f>SUM(D3:D16)</f>
        <v>4598.87</v>
      </c>
      <c r="H17" s="62"/>
    </row>
    <row r="18" spans="1:8" s="55" customFormat="1">
      <c r="A18" s="64"/>
      <c r="B18" s="65"/>
      <c r="C18" s="65"/>
      <c r="D18" s="59"/>
      <c r="H18" s="62"/>
    </row>
    <row r="19" spans="1:8">
      <c r="A19" s="66"/>
      <c r="B19" s="56"/>
      <c r="C19" s="49"/>
      <c r="D19" s="49"/>
    </row>
  </sheetData>
  <mergeCells count="1">
    <mergeCell ref="A17:C17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6"/>
  <sheetViews>
    <sheetView zoomScale="80" zoomScaleNormal="80" workbookViewId="0">
      <selection activeCell="C18" sqref="C18"/>
    </sheetView>
  </sheetViews>
  <sheetFormatPr defaultRowHeight="14.5"/>
  <cols>
    <col min="1" max="1" width="61.54296875" customWidth="1"/>
    <col min="2" max="2" width="24.453125" customWidth="1"/>
    <col min="3" max="3" width="76.08984375" customWidth="1"/>
  </cols>
  <sheetData>
    <row r="1" spans="1:3" ht="15" thickBot="1">
      <c r="A1" s="98" t="s">
        <v>55</v>
      </c>
      <c r="B1" s="99"/>
      <c r="C1" s="21"/>
    </row>
    <row r="2" spans="1:3" ht="15" thickBot="1">
      <c r="A2" s="100"/>
      <c r="B2" s="101"/>
      <c r="C2" s="21"/>
    </row>
    <row r="3" spans="1:3" ht="15" thickBot="1">
      <c r="A3" s="11" t="s">
        <v>10</v>
      </c>
      <c r="B3" s="90" t="s">
        <v>56</v>
      </c>
      <c r="C3" s="21"/>
    </row>
    <row r="4" spans="1:3">
      <c r="A4" s="1" t="s">
        <v>9</v>
      </c>
      <c r="B4" s="13"/>
      <c r="C4" s="21"/>
    </row>
    <row r="5" spans="1:3">
      <c r="A5" s="3" t="s">
        <v>65</v>
      </c>
      <c r="B5" s="2">
        <v>130000</v>
      </c>
      <c r="C5" s="21" t="s">
        <v>66</v>
      </c>
    </row>
    <row r="6" spans="1:3">
      <c r="A6" s="3" t="s">
        <v>59</v>
      </c>
      <c r="B6" s="2">
        <v>5000</v>
      </c>
      <c r="C6" s="21"/>
    </row>
    <row r="7" spans="1:3">
      <c r="A7" s="3" t="s">
        <v>60</v>
      </c>
      <c r="B7" s="2">
        <f>SUM(750*6)</f>
        <v>4500</v>
      </c>
      <c r="C7" s="21"/>
    </row>
    <row r="8" spans="1:3">
      <c r="A8" s="3" t="s">
        <v>61</v>
      </c>
      <c r="B8" s="2">
        <v>0</v>
      </c>
      <c r="C8" s="21"/>
    </row>
    <row r="9" spans="1:3" ht="15" thickBot="1">
      <c r="A9" s="4"/>
      <c r="B9" s="2"/>
      <c r="C9" s="21"/>
    </row>
    <row r="10" spans="1:3" ht="15" thickBot="1">
      <c r="A10" s="5" t="s">
        <v>8</v>
      </c>
      <c r="B10" s="14">
        <f>SUM(B5:B9)</f>
        <v>139500</v>
      </c>
      <c r="C10" s="21"/>
    </row>
    <row r="11" spans="1:3">
      <c r="A11" s="1" t="s">
        <v>7</v>
      </c>
      <c r="B11" s="2"/>
      <c r="C11" s="21"/>
    </row>
    <row r="12" spans="1:3">
      <c r="A12" s="3" t="s">
        <v>6</v>
      </c>
      <c r="B12" s="91">
        <v>92930</v>
      </c>
      <c r="C12" s="21"/>
    </row>
    <row r="13" spans="1:3">
      <c r="A13" s="3" t="s">
        <v>11</v>
      </c>
      <c r="B13" s="92">
        <v>18000</v>
      </c>
      <c r="C13" s="21" t="s">
        <v>57</v>
      </c>
    </row>
    <row r="14" spans="1:3">
      <c r="A14" s="27" t="s">
        <v>58</v>
      </c>
      <c r="B14" s="94">
        <v>11250</v>
      </c>
      <c r="C14" s="21"/>
    </row>
    <row r="15" spans="1:3">
      <c r="A15" s="24" t="s">
        <v>64</v>
      </c>
      <c r="B15" s="93">
        <v>5000</v>
      </c>
      <c r="C15" s="21"/>
    </row>
    <row r="16" spans="1:3">
      <c r="A16" s="24" t="s">
        <v>15</v>
      </c>
      <c r="B16" s="93">
        <v>9800</v>
      </c>
      <c r="C16" s="21"/>
    </row>
    <row r="17" spans="1:3">
      <c r="A17" s="24" t="s">
        <v>63</v>
      </c>
      <c r="B17" s="93">
        <v>1495</v>
      </c>
      <c r="C17" s="21"/>
    </row>
    <row r="18" spans="1:3">
      <c r="A18" s="3" t="s">
        <v>3</v>
      </c>
      <c r="B18" s="2">
        <v>525</v>
      </c>
      <c r="C18" s="21"/>
    </row>
    <row r="19" spans="1:3" ht="15" thickBot="1">
      <c r="A19" s="3" t="s">
        <v>2</v>
      </c>
      <c r="B19" s="79">
        <v>500</v>
      </c>
      <c r="C19" s="21"/>
    </row>
    <row r="20" spans="1:3" ht="15" thickBot="1">
      <c r="A20" s="7" t="s">
        <v>1</v>
      </c>
      <c r="B20" s="14">
        <f>SUM(B12:B19)</f>
        <v>139500</v>
      </c>
      <c r="C20" s="21"/>
    </row>
    <row r="21" spans="1:3" ht="15" thickBot="1">
      <c r="A21" s="8"/>
      <c r="B21" s="15"/>
      <c r="C21" s="21"/>
    </row>
    <row r="22" spans="1:3" ht="15" thickBot="1">
      <c r="A22" s="7" t="s">
        <v>0</v>
      </c>
      <c r="B22" s="14">
        <f>SUM(B10-B20)</f>
        <v>0</v>
      </c>
      <c r="C22" s="21"/>
    </row>
    <row r="23" spans="1:3" ht="15" thickBot="1">
      <c r="A23" s="16"/>
      <c r="B23" s="17"/>
      <c r="C23" s="21"/>
    </row>
    <row r="24" spans="1:3" ht="15" thickBot="1">
      <c r="A24" s="9" t="s">
        <v>14</v>
      </c>
      <c r="B24" s="41">
        <v>23399</v>
      </c>
      <c r="C24" s="21" t="s">
        <v>62</v>
      </c>
    </row>
    <row r="25" spans="1:3" ht="15" thickBot="1">
      <c r="A25" s="16"/>
      <c r="B25" s="95"/>
      <c r="C25" s="21"/>
    </row>
    <row r="26" spans="1:3" ht="15" thickBot="1">
      <c r="A26" s="10" t="s">
        <v>13</v>
      </c>
      <c r="B26" s="18">
        <f>SUM(B22+B24)</f>
        <v>23399</v>
      </c>
      <c r="C26" s="21"/>
    </row>
  </sheetData>
  <mergeCells count="2">
    <mergeCell ref="A1:B1"/>
    <mergeCell ref="A2:B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 Budget</vt:lpstr>
      <vt:lpstr>Communication costs </vt:lpstr>
      <vt:lpstr>2020 Budget </vt:lpstr>
    </vt:vector>
  </TitlesOfParts>
  <Company>Kellen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cp:lastPrinted>2019-07-23T10:02:35Z</cp:lastPrinted>
  <dcterms:created xsi:type="dcterms:W3CDTF">2016-03-30T12:03:39Z</dcterms:created>
  <dcterms:modified xsi:type="dcterms:W3CDTF">2020-01-22T15:13:50Z</dcterms:modified>
</cp:coreProperties>
</file>